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150" windowWidth="5310" windowHeight="9240" tabRatio="359" activeTab="0"/>
  </bookViews>
  <sheets>
    <sheet name="Eingabe" sheetId="1" r:id="rId1"/>
    <sheet name="Tabelle - Ausdruck" sheetId="2" r:id="rId2"/>
  </sheets>
  <definedNames/>
  <calcPr fullCalcOnLoad="1"/>
</workbook>
</file>

<file path=xl/sharedStrings.xml><?xml version="1.0" encoding="utf-8"?>
<sst xmlns="http://schemas.openxmlformats.org/spreadsheetml/2006/main" count="195" uniqueCount="93">
  <si>
    <t>Punkte</t>
  </si>
  <si>
    <t>Platz</t>
  </si>
  <si>
    <t>A</t>
  </si>
  <si>
    <t>B</t>
  </si>
  <si>
    <t>C</t>
  </si>
  <si>
    <t>D</t>
  </si>
  <si>
    <t>E</t>
  </si>
  <si>
    <t>Datum</t>
  </si>
  <si>
    <t>Ort</t>
  </si>
  <si>
    <t>Kategorie</t>
  </si>
  <si>
    <t>Platz-ziffer</t>
  </si>
  <si>
    <t>Faktor</t>
  </si>
  <si>
    <t>Wettkampf A</t>
  </si>
  <si>
    <t>Wettkampf B</t>
  </si>
  <si>
    <t>Wettkampf C</t>
  </si>
  <si>
    <t>Wettkampf D</t>
  </si>
  <si>
    <t>Wettkampf E</t>
  </si>
  <si>
    <t>Name</t>
  </si>
  <si>
    <t>Kennziffer</t>
  </si>
  <si>
    <t>Int. Platz</t>
  </si>
  <si>
    <t>Int. Kennziffer</t>
  </si>
  <si>
    <t>Einzelplatzierung</t>
  </si>
  <si>
    <t>Name des Vereins</t>
  </si>
  <si>
    <t>Liga</t>
  </si>
  <si>
    <t>Mannschaft</t>
  </si>
  <si>
    <t>Saison</t>
  </si>
  <si>
    <t>Mannschaftswertung bei Nichtantritt</t>
  </si>
  <si>
    <t>Wertungskriterien</t>
  </si>
  <si>
    <t>Faktor (Mannschaft)</t>
  </si>
  <si>
    <t>Faktor (Wettkampf A)</t>
  </si>
  <si>
    <t>Faktor (Wettkampf B)</t>
  </si>
  <si>
    <t>Faktor (Wettkampf C)</t>
  </si>
  <si>
    <t>Faktor (Wettkampf D)</t>
  </si>
  <si>
    <t>Faktor (Wettkampf E)</t>
  </si>
  <si>
    <t>Auswertung A</t>
  </si>
  <si>
    <t>Auswertung B</t>
  </si>
  <si>
    <t>Auswertung C</t>
  </si>
  <si>
    <t>Auswertung D</t>
  </si>
  <si>
    <t>Auswertung E</t>
  </si>
  <si>
    <t>Strafziffern bei DNF / nicht angetreten.</t>
  </si>
  <si>
    <t>Strafziffern bei Disqualifizierung.</t>
  </si>
  <si>
    <t>Auswertung der Angaben</t>
  </si>
  <si>
    <t>Min Finisher</t>
  </si>
  <si>
    <t>Starter</t>
  </si>
  <si>
    <t>H</t>
  </si>
  <si>
    <t>Min Starter</t>
  </si>
  <si>
    <t>Max Mannschaften</t>
  </si>
  <si>
    <t>Mannschaftswertung bei Disqualifizierung</t>
  </si>
  <si>
    <t>der gesamten Mannschaft.</t>
  </si>
  <si>
    <t>Finisher</t>
  </si>
  <si>
    <t>Einzelwertungen</t>
  </si>
  <si>
    <t>Disq</t>
  </si>
  <si>
    <t>Mannschaften wurden eingetragen.</t>
  </si>
  <si>
    <t>Wertung</t>
  </si>
  <si>
    <t>SVERWEIS</t>
  </si>
  <si>
    <t>Matrix für</t>
  </si>
  <si>
    <t>√</t>
  </si>
  <si>
    <t>Wenn es Unklarheiten bzgl. der zugrunde liegenden Ligastatuten geben sollte, können einzelne Regeln deaktiviert werden (Häkchen), bzw durch die direkte Eingabe der Platzziffer unter "Einzelplatzierung" ganz umgangen werden !</t>
  </si>
  <si>
    <t>Summe</t>
  </si>
  <si>
    <t>Plätze</t>
  </si>
  <si>
    <t>Ligaausschluss bei 2mal Mannschaft n.a.</t>
  </si>
  <si>
    <t>X = nicht angetreten</t>
  </si>
  <si>
    <t>D = Disqualifizierung</t>
  </si>
  <si>
    <t>A = Aufgabe (DNF)</t>
  </si>
  <si>
    <t>in Wertung?</t>
  </si>
  <si>
    <t>Platzierungen</t>
  </si>
  <si>
    <t>n.a</t>
  </si>
  <si>
    <t>Regel?</t>
  </si>
  <si>
    <t>Mannschaft nicht angetreten</t>
  </si>
  <si>
    <t>Σ</t>
  </si>
  <si>
    <t>Tagesplatzierungen</t>
  </si>
  <si>
    <t>Verein</t>
  </si>
  <si>
    <t>#</t>
  </si>
  <si>
    <t>Triathlon Liga-Tabelle</t>
  </si>
  <si>
    <t>Autor</t>
  </si>
  <si>
    <t>Karsten Stichler</t>
  </si>
  <si>
    <t>Technische Version</t>
  </si>
  <si>
    <t>Allgemeiner Hinweis</t>
  </si>
  <si>
    <t>Haftungsausschluss</t>
  </si>
  <si>
    <t>Trotz sorgfältiger Überprüfung kann keine Garantie auf die Richtigkeit</t>
  </si>
  <si>
    <t xml:space="preserve"> der Ergebnisauswertung und Darstellung der tabellarischen Ergebnisse übernommen werden!</t>
  </si>
  <si>
    <t>Es gelten daher stets die offiziellen Angaben und Veröffentlichungen der Wettkampfveranstalter</t>
  </si>
  <si>
    <t>sowie Ligabetreiber !</t>
  </si>
  <si>
    <t>Der Autor gestattet die kostenlose Verbreitung und Verwendung dieser Excel-Datei zu ausschließlich nichtkommerziellen Zwecken !</t>
  </si>
  <si>
    <t>Für Schäden / Kosten / Benachteiligungen jegweder Art, welche ggf durch die Verwendung dieser</t>
  </si>
  <si>
    <t xml:space="preserve"> Excel-Datei entstehen, kann keine Haftung übernommen werden.</t>
  </si>
  <si>
    <t>Die Benutzung dieser Excel-Datei erfolgt ausschließlich auf eigene Gefahr !</t>
  </si>
  <si>
    <t>Bitte wählen</t>
  </si>
  <si>
    <t>powered by Stichler.net</t>
  </si>
  <si>
    <t>Herren</t>
  </si>
  <si>
    <t>140902.0100</t>
  </si>
  <si>
    <t>www.Stichler.net</t>
  </si>
  <si>
    <t xml:space="preserv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</si>
</sst>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s>
  <fonts count="18">
    <font>
      <sz val="10"/>
      <name val="Arial"/>
      <family val="0"/>
    </font>
    <font>
      <sz val="8"/>
      <name val="Arial"/>
      <family val="0"/>
    </font>
    <font>
      <b/>
      <sz val="10"/>
      <name val="Arial"/>
      <family val="2"/>
    </font>
    <font>
      <b/>
      <sz val="12"/>
      <name val="Arial"/>
      <family val="2"/>
    </font>
    <font>
      <b/>
      <sz val="18"/>
      <name val="Arial"/>
      <family val="2"/>
    </font>
    <font>
      <u val="single"/>
      <sz val="10"/>
      <color indexed="12"/>
      <name val="Arial"/>
      <family val="0"/>
    </font>
    <font>
      <u val="single"/>
      <sz val="10"/>
      <color indexed="36"/>
      <name val="Arial"/>
      <family val="0"/>
    </font>
    <font>
      <sz val="9"/>
      <name val="Arial"/>
      <family val="0"/>
    </font>
    <font>
      <b/>
      <sz val="24"/>
      <name val="Arial"/>
      <family val="2"/>
    </font>
    <font>
      <sz val="10"/>
      <color indexed="9"/>
      <name val="Arial"/>
      <family val="0"/>
    </font>
    <font>
      <sz val="10"/>
      <color indexed="10"/>
      <name val="Arial"/>
      <family val="2"/>
    </font>
    <font>
      <sz val="8"/>
      <color indexed="10"/>
      <name val="Arial"/>
      <family val="2"/>
    </font>
    <font>
      <sz val="12"/>
      <name val="Arial"/>
      <family val="0"/>
    </font>
    <font>
      <sz val="7"/>
      <name val="Arial"/>
      <family val="0"/>
    </font>
    <font>
      <b/>
      <sz val="14"/>
      <name val="Arial"/>
      <family val="2"/>
    </font>
    <font>
      <b/>
      <sz val="20"/>
      <name val="Arial"/>
      <family val="2"/>
    </font>
    <font>
      <b/>
      <sz val="10"/>
      <color indexed="63"/>
      <name val="Arial"/>
      <family val="2"/>
    </font>
    <font>
      <b/>
      <sz val="11"/>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57"/>
        <bgColor indexed="64"/>
      </patternFill>
    </fill>
  </fills>
  <borders count="29">
    <border>
      <left/>
      <right/>
      <top/>
      <bottom/>
      <diagonal/>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6">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0" fillId="2" borderId="0" xfId="0" applyFill="1" applyBorder="1" applyAlignment="1" applyProtection="1">
      <alignment horizontal="center" vertical="center"/>
      <protection/>
    </xf>
    <xf numFmtId="0" fontId="0" fillId="0" borderId="0" xfId="0" applyBorder="1" applyAlignment="1" applyProtection="1">
      <alignment horizontal="center"/>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3" borderId="1" xfId="0" applyFill="1" applyBorder="1" applyAlignment="1" applyProtection="1">
      <alignment horizontal="center"/>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0" xfId="0" applyFill="1" applyBorder="1" applyAlignment="1" applyProtection="1">
      <alignment horizontal="center" vertical="center" wrapText="1"/>
      <protection/>
    </xf>
    <xf numFmtId="0" fontId="7"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vertical="center" textRotation="45"/>
      <protection/>
    </xf>
    <xf numFmtId="0" fontId="0" fillId="2" borderId="0" xfId="0"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center"/>
      <protection/>
    </xf>
    <xf numFmtId="0" fontId="0" fillId="2" borderId="7" xfId="0" applyFill="1" applyBorder="1" applyAlignment="1" applyProtection="1">
      <alignment horizontal="center"/>
      <protection/>
    </xf>
    <xf numFmtId="0" fontId="0" fillId="2" borderId="5" xfId="0" applyFill="1" applyBorder="1" applyAlignment="1" applyProtection="1">
      <alignment/>
      <protection/>
    </xf>
    <xf numFmtId="0" fontId="0" fillId="4" borderId="0" xfId="0" applyFill="1" applyAlignment="1" applyProtection="1">
      <alignment horizontal="center" vertical="center" textRotation="90"/>
      <protection/>
    </xf>
    <xf numFmtId="0" fontId="2" fillId="2" borderId="0" xfId="0" applyFont="1" applyFill="1" applyBorder="1" applyAlignment="1" applyProtection="1">
      <alignment/>
      <protection/>
    </xf>
    <xf numFmtId="0" fontId="0" fillId="2" borderId="5" xfId="0" applyFill="1" applyBorder="1" applyAlignment="1" applyProtection="1">
      <alignment horizontal="left"/>
      <protection/>
    </xf>
    <xf numFmtId="0" fontId="9" fillId="2" borderId="0" xfId="0" applyFont="1" applyFill="1" applyAlignment="1" applyProtection="1">
      <alignment horizontal="center"/>
      <protection/>
    </xf>
    <xf numFmtId="0" fontId="2" fillId="2" borderId="0" xfId="0" applyFont="1" applyFill="1" applyBorder="1" applyAlignment="1" applyProtection="1">
      <alignment/>
      <protection/>
    </xf>
    <xf numFmtId="0" fontId="0" fillId="2" borderId="0" xfId="0" applyFill="1" applyAlignment="1" applyProtection="1">
      <alignment/>
      <protection/>
    </xf>
    <xf numFmtId="0" fontId="2" fillId="4" borderId="0" xfId="0" applyFont="1" applyFill="1" applyAlignment="1" applyProtection="1">
      <alignment horizontal="center"/>
      <protection/>
    </xf>
    <xf numFmtId="0" fontId="0" fillId="0" borderId="0" xfId="0" applyFont="1" applyAlignment="1" applyProtection="1">
      <alignment horizontal="center"/>
      <protection/>
    </xf>
    <xf numFmtId="0" fontId="2" fillId="4" borderId="0" xfId="0" applyFont="1" applyFill="1" applyBorder="1" applyAlignment="1" applyProtection="1">
      <alignment horizontal="center"/>
      <protection/>
    </xf>
    <xf numFmtId="0" fontId="0" fillId="2" borderId="9" xfId="0" applyFill="1" applyBorder="1" applyAlignment="1" applyProtection="1">
      <alignment horizontal="center"/>
      <protection/>
    </xf>
    <xf numFmtId="0" fontId="0" fillId="5" borderId="0" xfId="0" applyFill="1" applyAlignment="1" applyProtection="1">
      <alignment/>
      <protection/>
    </xf>
    <xf numFmtId="0" fontId="0" fillId="0" borderId="5" xfId="0" applyBorder="1" applyAlignment="1" applyProtection="1">
      <alignment/>
      <protection/>
    </xf>
    <xf numFmtId="0" fontId="0" fillId="2" borderId="0" xfId="0" applyFont="1" applyFill="1" applyAlignment="1" applyProtection="1">
      <alignment horizontal="center"/>
      <protection/>
    </xf>
    <xf numFmtId="0" fontId="0" fillId="2" borderId="0" xfId="0" applyFill="1" applyAlignment="1" applyProtection="1">
      <alignment horizontal="center"/>
      <protection/>
    </xf>
    <xf numFmtId="0" fontId="0" fillId="0" borderId="1" xfId="0" applyBorder="1" applyAlignment="1" applyProtection="1">
      <alignment horizontal="center"/>
      <protection/>
    </xf>
    <xf numFmtId="0" fontId="2" fillId="0" borderId="1" xfId="0" applyFont="1" applyBorder="1" applyAlignment="1" applyProtection="1">
      <alignment horizontal="center"/>
      <protection/>
    </xf>
    <xf numFmtId="0" fontId="0" fillId="5" borderId="0" xfId="0" applyFont="1" applyFill="1" applyAlignment="1" applyProtection="1">
      <alignment/>
      <protection/>
    </xf>
    <xf numFmtId="0" fontId="0" fillId="2" borderId="1" xfId="0" applyFill="1" applyBorder="1" applyAlignment="1" applyProtection="1">
      <alignment horizontal="center"/>
      <protection/>
    </xf>
    <xf numFmtId="0" fontId="0" fillId="2" borderId="10" xfId="0" applyFill="1" applyBorder="1" applyAlignment="1" applyProtection="1">
      <alignment horizontal="center"/>
      <protection/>
    </xf>
    <xf numFmtId="0" fontId="0" fillId="3" borderId="1" xfId="0" applyFill="1" applyBorder="1" applyAlignment="1" applyProtection="1">
      <alignment horizontal="center"/>
      <protection locked="0"/>
    </xf>
    <xf numFmtId="2" fontId="0" fillId="2" borderId="1" xfId="0" applyNumberFormat="1" applyFill="1" applyBorder="1" applyAlignment="1" applyProtection="1">
      <alignment horizontal="center"/>
      <protection/>
    </xf>
    <xf numFmtId="0" fontId="7" fillId="2" borderId="0" xfId="0" applyFont="1" applyFill="1" applyBorder="1" applyAlignment="1" applyProtection="1">
      <alignment vertical="center" wrapText="1"/>
      <protection/>
    </xf>
    <xf numFmtId="0" fontId="0" fillId="2" borderId="0" xfId="0"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0" fillId="0" borderId="0" xfId="0" applyFill="1" applyBorder="1" applyAlignment="1" applyProtection="1">
      <alignment horizontal="center"/>
      <protection/>
    </xf>
    <xf numFmtId="0" fontId="0" fillId="0" borderId="4" xfId="0" applyFill="1" applyBorder="1" applyAlignment="1" applyProtection="1">
      <alignment horizontal="center"/>
      <protection/>
    </xf>
    <xf numFmtId="0" fontId="0" fillId="0" borderId="0" xfId="0" applyFill="1" applyBorder="1" applyAlignment="1" applyProtection="1">
      <alignment/>
      <protection/>
    </xf>
    <xf numFmtId="0" fontId="0" fillId="0" borderId="5" xfId="0" applyFill="1" applyBorder="1" applyAlignment="1" applyProtection="1">
      <alignment/>
      <protection/>
    </xf>
    <xf numFmtId="0" fontId="0" fillId="0" borderId="5" xfId="0" applyFill="1" applyBorder="1" applyAlignment="1" applyProtection="1">
      <alignment horizontal="center"/>
      <protection/>
    </xf>
    <xf numFmtId="0" fontId="0" fillId="0" borderId="8" xfId="0" applyFill="1" applyBorder="1" applyAlignment="1" applyProtection="1">
      <alignment horizontal="center"/>
      <protection/>
    </xf>
    <xf numFmtId="0" fontId="0" fillId="0" borderId="7" xfId="0" applyFill="1" applyBorder="1" applyAlignment="1" applyProtection="1">
      <alignment horizontal="center"/>
      <protection/>
    </xf>
    <xf numFmtId="0" fontId="0" fillId="0" borderId="6" xfId="0" applyFill="1" applyBorder="1" applyAlignment="1" applyProtection="1">
      <alignment horizontal="center"/>
      <protection/>
    </xf>
    <xf numFmtId="2" fontId="0" fillId="2" borderId="0" xfId="0" applyNumberFormat="1" applyFill="1" applyBorder="1" applyAlignment="1" applyProtection="1">
      <alignment horizontal="center"/>
      <protection/>
    </xf>
    <xf numFmtId="1" fontId="0" fillId="3" borderId="1" xfId="0" applyNumberFormat="1" applyFill="1" applyBorder="1" applyAlignment="1" applyProtection="1">
      <alignment horizontal="center"/>
      <protection/>
    </xf>
    <xf numFmtId="1" fontId="0" fillId="0" borderId="1" xfId="0" applyNumberFormat="1" applyBorder="1" applyAlignment="1" applyProtection="1">
      <alignment horizontal="center"/>
      <protection/>
    </xf>
    <xf numFmtId="0" fontId="0" fillId="2" borderId="11" xfId="0" applyFill="1" applyBorder="1" applyAlignment="1" applyProtection="1">
      <alignment horizontal="center"/>
      <protection/>
    </xf>
    <xf numFmtId="0" fontId="0" fillId="2" borderId="12" xfId="0" applyFill="1" applyBorder="1" applyAlignment="1" applyProtection="1">
      <alignment horizontal="center"/>
      <protection/>
    </xf>
    <xf numFmtId="0" fontId="0" fillId="2" borderId="13" xfId="0" applyFill="1" applyBorder="1" applyAlignment="1" applyProtection="1">
      <alignment horizontal="center"/>
      <protection/>
    </xf>
    <xf numFmtId="0" fontId="0" fillId="2" borderId="14" xfId="0" applyFill="1" applyBorder="1" applyAlignment="1" applyProtection="1">
      <alignment horizontal="center"/>
      <protection/>
    </xf>
    <xf numFmtId="0" fontId="0" fillId="2" borderId="15" xfId="0" applyFill="1" applyBorder="1" applyAlignment="1" applyProtection="1">
      <alignment horizontal="center"/>
      <protection/>
    </xf>
    <xf numFmtId="0" fontId="0" fillId="2" borderId="16" xfId="0" applyFill="1" applyBorder="1" applyAlignment="1" applyProtection="1">
      <alignment horizontal="center"/>
      <protection/>
    </xf>
    <xf numFmtId="0" fontId="9" fillId="2" borderId="0" xfId="0" applyFont="1" applyFill="1" applyAlignment="1" applyProtection="1">
      <alignment horizontal="center" vertical="center" textRotation="90"/>
      <protection/>
    </xf>
    <xf numFmtId="0" fontId="9" fillId="2" borderId="0" xfId="0" applyFont="1" applyFill="1" applyAlignment="1" applyProtection="1">
      <alignment/>
      <protection/>
    </xf>
    <xf numFmtId="0" fontId="0" fillId="0" borderId="1" xfId="0" applyFill="1" applyBorder="1" applyAlignment="1" applyProtection="1">
      <alignment horizontal="center"/>
      <protection/>
    </xf>
    <xf numFmtId="0" fontId="1" fillId="0" borderId="16" xfId="0" applyFont="1" applyBorder="1" applyAlignment="1">
      <alignment horizontal="center"/>
    </xf>
    <xf numFmtId="0" fontId="1" fillId="0" borderId="6" xfId="0" applyFont="1" applyBorder="1" applyAlignment="1">
      <alignment horizontal="center"/>
    </xf>
    <xf numFmtId="0" fontId="0" fillId="2" borderId="0" xfId="0" applyFill="1" applyAlignment="1">
      <alignment/>
    </xf>
    <xf numFmtId="0" fontId="3" fillId="2" borderId="0" xfId="0" applyFont="1" applyFill="1" applyAlignment="1">
      <alignment horizontal="center" vertical="center"/>
    </xf>
    <xf numFmtId="0" fontId="3" fillId="3" borderId="0" xfId="0" applyFont="1" applyFill="1" applyAlignment="1">
      <alignment horizontal="center" vertical="center"/>
    </xf>
    <xf numFmtId="0" fontId="0" fillId="0" borderId="16" xfId="0" applyFont="1" applyBorder="1" applyAlignment="1">
      <alignment horizontal="center"/>
    </xf>
    <xf numFmtId="0" fontId="0" fillId="2" borderId="17" xfId="0" applyFill="1" applyBorder="1" applyAlignment="1">
      <alignment/>
    </xf>
    <xf numFmtId="0" fontId="2" fillId="2" borderId="17" xfId="0" applyFont="1" applyFill="1" applyBorder="1" applyAlignment="1">
      <alignment/>
    </xf>
    <xf numFmtId="0" fontId="14" fillId="2" borderId="0" xfId="0" applyFont="1" applyFill="1" applyAlignment="1">
      <alignment horizontal="center" vertical="center"/>
    </xf>
    <xf numFmtId="0" fontId="0" fillId="2" borderId="17" xfId="0" applyFill="1" applyBorder="1" applyAlignment="1">
      <alignment/>
    </xf>
    <xf numFmtId="0" fontId="2" fillId="2" borderId="0" xfId="0" applyFont="1" applyFill="1" applyAlignment="1">
      <alignment/>
    </xf>
    <xf numFmtId="0" fontId="0" fillId="2" borderId="0" xfId="0" applyFill="1" applyBorder="1" applyAlignment="1">
      <alignment/>
    </xf>
    <xf numFmtId="0" fontId="2" fillId="2" borderId="0" xfId="0" applyFont="1" applyFill="1" applyAlignment="1">
      <alignment/>
    </xf>
    <xf numFmtId="0" fontId="2" fillId="2" borderId="17" xfId="0" applyFont="1" applyFill="1" applyBorder="1" applyAlignment="1">
      <alignment/>
    </xf>
    <xf numFmtId="0" fontId="1" fillId="2" borderId="0" xfId="0" applyFont="1" applyFill="1" applyAlignment="1">
      <alignment horizontal="center" vertical="center"/>
    </xf>
    <xf numFmtId="0" fontId="1" fillId="3" borderId="0" xfId="0" applyFont="1" applyFill="1" applyAlignment="1">
      <alignment horizontal="center" vertical="center"/>
    </xf>
    <xf numFmtId="0" fontId="0" fillId="2" borderId="12" xfId="0" applyFont="1" applyFill="1" applyBorder="1" applyAlignment="1">
      <alignment horizontal="center" vertical="center"/>
    </xf>
    <xf numFmtId="0" fontId="0" fillId="3"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3" borderId="12" xfId="0" applyFont="1" applyFill="1" applyBorder="1" applyAlignment="1">
      <alignment horizontal="center" vertical="center"/>
    </xf>
    <xf numFmtId="0" fontId="0" fillId="2" borderId="12" xfId="0"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protection locked="0"/>
    </xf>
    <xf numFmtId="0" fontId="0" fillId="4" borderId="0" xfId="0" applyFont="1" applyFill="1" applyAlignment="1" applyProtection="1">
      <alignment/>
      <protection/>
    </xf>
    <xf numFmtId="0" fontId="0" fillId="6" borderId="4" xfId="0" applyFill="1" applyBorder="1" applyAlignment="1" applyProtection="1">
      <alignment/>
      <protection/>
    </xf>
    <xf numFmtId="0" fontId="0" fillId="6" borderId="0" xfId="0" applyFill="1" applyBorder="1" applyAlignment="1" applyProtection="1">
      <alignment/>
      <protection/>
    </xf>
    <xf numFmtId="0" fontId="0" fillId="6" borderId="5" xfId="0" applyFill="1" applyBorder="1" applyAlignment="1" applyProtection="1">
      <alignment/>
      <protection/>
    </xf>
    <xf numFmtId="0" fontId="0" fillId="7" borderId="4" xfId="0" applyFill="1" applyBorder="1" applyAlignment="1" applyProtection="1">
      <alignment/>
      <protection/>
    </xf>
    <xf numFmtId="0" fontId="0" fillId="7" borderId="0" xfId="0" applyFill="1" applyBorder="1" applyAlignment="1" applyProtection="1">
      <alignment/>
      <protection/>
    </xf>
    <xf numFmtId="0" fontId="0" fillId="7" borderId="5" xfId="0" applyFill="1" applyBorder="1" applyAlignment="1" applyProtection="1">
      <alignment/>
      <protection/>
    </xf>
    <xf numFmtId="0" fontId="10" fillId="2" borderId="0" xfId="0" applyFont="1" applyFill="1" applyBorder="1" applyAlignment="1" applyProtection="1">
      <alignment horizontal="center"/>
      <protection locked="0"/>
    </xf>
    <xf numFmtId="0" fontId="0" fillId="2" borderId="0" xfId="0" applyFont="1" applyFill="1" applyBorder="1" applyAlignment="1" applyProtection="1">
      <alignment/>
      <protection/>
    </xf>
    <xf numFmtId="0" fontId="9" fillId="2" borderId="4" xfId="0" applyFont="1" applyFill="1" applyBorder="1" applyAlignment="1" applyProtection="1">
      <alignment horizontal="center"/>
      <protection/>
    </xf>
    <xf numFmtId="0" fontId="9" fillId="2" borderId="8" xfId="0" applyFont="1" applyFill="1" applyBorder="1" applyAlignment="1" applyProtection="1">
      <alignment horizontal="center"/>
      <protection/>
    </xf>
    <xf numFmtId="0" fontId="10" fillId="2" borderId="7" xfId="0" applyFont="1" applyFill="1" applyBorder="1" applyAlignment="1" applyProtection="1">
      <alignment horizontal="center"/>
      <protection locked="0"/>
    </xf>
    <xf numFmtId="0" fontId="16" fillId="3" borderId="4" xfId="0" applyFont="1" applyFill="1" applyBorder="1" applyAlignment="1" applyProtection="1">
      <alignment horizontal="right"/>
      <protection locked="0"/>
    </xf>
    <xf numFmtId="0" fontId="16" fillId="2" borderId="4" xfId="0" applyFont="1" applyFill="1" applyBorder="1" applyAlignment="1" applyProtection="1">
      <alignment horizontal="right"/>
      <protection/>
    </xf>
    <xf numFmtId="49" fontId="1" fillId="6" borderId="7" xfId="0" applyNumberFormat="1" applyFont="1" applyFill="1" applyBorder="1" applyAlignment="1" applyProtection="1">
      <alignment horizontal="center"/>
      <protection/>
    </xf>
    <xf numFmtId="49" fontId="1" fillId="6" borderId="6" xfId="0" applyNumberFormat="1" applyFont="1" applyFill="1" applyBorder="1" applyAlignment="1" applyProtection="1">
      <alignment horizontal="center"/>
      <protection/>
    </xf>
    <xf numFmtId="0" fontId="1" fillId="6" borderId="0" xfId="0" applyFont="1" applyFill="1" applyBorder="1" applyAlignment="1" applyProtection="1">
      <alignment horizontal="center"/>
      <protection/>
    </xf>
    <xf numFmtId="0" fontId="1" fillId="6" borderId="5" xfId="0" applyFont="1" applyFill="1" applyBorder="1" applyAlignment="1" applyProtection="1">
      <alignment horizontal="center"/>
      <protection/>
    </xf>
    <xf numFmtId="49" fontId="1" fillId="6" borderId="8" xfId="0" applyNumberFormat="1" applyFont="1" applyFill="1" applyBorder="1" applyAlignment="1" applyProtection="1">
      <alignment horizontal="center"/>
      <protection/>
    </xf>
    <xf numFmtId="0" fontId="0" fillId="7" borderId="0" xfId="0" applyFill="1" applyBorder="1" applyAlignment="1" applyProtection="1">
      <alignment horizontal="center" vertical="center" wrapText="1"/>
      <protection/>
    </xf>
    <xf numFmtId="0" fontId="0" fillId="7" borderId="5" xfId="0" applyFill="1" applyBorder="1" applyAlignment="1" applyProtection="1">
      <alignment horizontal="center" vertical="center" wrapText="1"/>
      <protection/>
    </xf>
    <xf numFmtId="0" fontId="1" fillId="6" borderId="4" xfId="0" applyFont="1" applyFill="1" applyBorder="1" applyAlignment="1" applyProtection="1">
      <alignment horizontal="center"/>
      <protection/>
    </xf>
    <xf numFmtId="0" fontId="0" fillId="3" borderId="0" xfId="0" applyFill="1" applyAlignment="1" applyProtection="1">
      <alignment horizontal="center"/>
      <protection locked="0"/>
    </xf>
    <xf numFmtId="0" fontId="17" fillId="7" borderId="8" xfId="0" applyFont="1" applyFill="1" applyBorder="1" applyAlignment="1" applyProtection="1">
      <alignment horizontal="center" vertical="center" wrapText="1"/>
      <protection/>
    </xf>
    <xf numFmtId="0" fontId="17" fillId="7" borderId="7" xfId="0" applyFont="1" applyFill="1" applyBorder="1" applyAlignment="1" applyProtection="1">
      <alignment horizontal="center" vertical="center" wrapText="1"/>
      <protection/>
    </xf>
    <xf numFmtId="0" fontId="17" fillId="7" borderId="6" xfId="0" applyFont="1" applyFill="1" applyBorder="1" applyAlignment="1" applyProtection="1">
      <alignment horizontal="center" vertical="center" wrapText="1"/>
      <protection/>
    </xf>
    <xf numFmtId="0" fontId="0" fillId="7" borderId="4" xfId="0" applyFill="1" applyBorder="1" applyAlignment="1" applyProtection="1">
      <alignment horizontal="center"/>
      <protection/>
    </xf>
    <xf numFmtId="0" fontId="0" fillId="7" borderId="0" xfId="0" applyFill="1" applyBorder="1" applyAlignment="1" applyProtection="1">
      <alignment horizontal="center"/>
      <protection/>
    </xf>
    <xf numFmtId="0" fontId="0" fillId="7" borderId="5" xfId="0" applyFill="1" applyBorder="1" applyAlignment="1" applyProtection="1">
      <alignment horizontal="center"/>
      <protection/>
    </xf>
    <xf numFmtId="0" fontId="4" fillId="2" borderId="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4" fillId="2" borderId="4"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11" fillId="2" borderId="4"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5" xfId="0" applyFont="1" applyFill="1" applyBorder="1" applyAlignment="1" applyProtection="1">
      <alignment horizontal="center"/>
      <protection/>
    </xf>
    <xf numFmtId="0" fontId="2" fillId="7" borderId="2" xfId="0" applyFont="1" applyFill="1" applyBorder="1" applyAlignment="1" applyProtection="1">
      <alignment horizontal="center" vertical="center"/>
      <protection/>
    </xf>
    <xf numFmtId="0" fontId="2" fillId="7" borderId="9" xfId="0" applyFont="1" applyFill="1" applyBorder="1" applyAlignment="1" applyProtection="1">
      <alignment horizontal="center" vertical="center"/>
      <protection/>
    </xf>
    <xf numFmtId="0" fontId="2" fillId="7" borderId="3" xfId="0" applyFont="1" applyFill="1" applyBorder="1" applyAlignment="1" applyProtection="1">
      <alignment horizontal="center" vertical="center"/>
      <protection/>
    </xf>
    <xf numFmtId="0" fontId="2" fillId="7" borderId="4" xfId="0" applyFont="1" applyFill="1" applyBorder="1" applyAlignment="1" applyProtection="1">
      <alignment horizontal="center" vertical="center"/>
      <protection/>
    </xf>
    <xf numFmtId="0" fontId="2" fillId="7" borderId="0" xfId="0" applyFont="1" applyFill="1" applyBorder="1" applyAlignment="1" applyProtection="1">
      <alignment horizontal="center" vertical="center"/>
      <protection/>
    </xf>
    <xf numFmtId="0" fontId="2" fillId="7" borderId="5" xfId="0" applyFont="1" applyFill="1" applyBorder="1" applyAlignment="1" applyProtection="1">
      <alignment horizontal="center" vertical="center"/>
      <protection/>
    </xf>
    <xf numFmtId="0" fontId="0" fillId="7" borderId="4" xfId="0" applyFill="1" applyBorder="1" applyAlignment="1" applyProtection="1">
      <alignment horizontal="center" vertical="center" wrapText="1"/>
      <protection/>
    </xf>
    <xf numFmtId="0" fontId="0" fillId="7" borderId="8" xfId="0" applyFill="1" applyBorder="1" applyAlignment="1" applyProtection="1">
      <alignment horizontal="center" vertical="center" wrapText="1"/>
      <protection/>
    </xf>
    <xf numFmtId="0" fontId="0" fillId="7" borderId="7" xfId="0" applyFill="1" applyBorder="1" applyAlignment="1" applyProtection="1">
      <alignment horizontal="center" vertical="center" wrapText="1"/>
      <protection/>
    </xf>
    <xf numFmtId="0" fontId="0" fillId="7" borderId="6" xfId="0" applyFill="1" applyBorder="1" applyAlignment="1" applyProtection="1">
      <alignment horizontal="center" vertical="center" wrapText="1"/>
      <protection/>
    </xf>
    <xf numFmtId="0" fontId="14" fillId="6" borderId="2" xfId="0" applyFont="1" applyFill="1" applyBorder="1" applyAlignment="1" applyProtection="1">
      <alignment horizontal="center" vertical="center"/>
      <protection/>
    </xf>
    <xf numFmtId="0" fontId="14" fillId="6" borderId="9" xfId="0" applyFont="1" applyFill="1" applyBorder="1" applyAlignment="1" applyProtection="1">
      <alignment horizontal="center" vertical="center"/>
      <protection/>
    </xf>
    <xf numFmtId="0" fontId="14" fillId="6" borderId="3" xfId="0" applyFont="1" applyFill="1" applyBorder="1" applyAlignment="1" applyProtection="1">
      <alignment horizontal="center" vertical="center"/>
      <protection/>
    </xf>
    <xf numFmtId="0" fontId="14" fillId="6" borderId="4" xfId="0" applyFont="1" applyFill="1" applyBorder="1" applyAlignment="1" applyProtection="1">
      <alignment horizontal="center" vertical="center"/>
      <protection/>
    </xf>
    <xf numFmtId="0" fontId="14" fillId="6" borderId="0" xfId="0" applyFont="1" applyFill="1" applyBorder="1" applyAlignment="1" applyProtection="1">
      <alignment horizontal="center" vertical="center"/>
      <protection/>
    </xf>
    <xf numFmtId="0" fontId="14" fillId="6" borderId="5" xfId="0" applyFont="1" applyFill="1" applyBorder="1" applyAlignment="1" applyProtection="1">
      <alignment horizontal="center" vertical="center"/>
      <protection/>
    </xf>
    <xf numFmtId="0" fontId="2" fillId="6" borderId="4" xfId="0" applyFont="1" applyFill="1" applyBorder="1" applyAlignment="1" applyProtection="1">
      <alignment horizontal="center"/>
      <protection/>
    </xf>
    <xf numFmtId="0" fontId="2" fillId="6" borderId="0" xfId="0" applyFont="1" applyFill="1" applyBorder="1" applyAlignment="1" applyProtection="1">
      <alignment horizontal="center"/>
      <protection/>
    </xf>
    <xf numFmtId="0" fontId="2" fillId="6" borderId="5" xfId="0" applyFont="1" applyFill="1" applyBorder="1" applyAlignment="1" applyProtection="1">
      <alignment horizontal="center"/>
      <protection/>
    </xf>
    <xf numFmtId="0" fontId="0" fillId="6" borderId="4"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5" xfId="0" applyFill="1" applyBorder="1" applyAlignment="1" applyProtection="1">
      <alignment horizontal="center"/>
      <protection/>
    </xf>
    <xf numFmtId="0" fontId="0" fillId="6" borderId="4" xfId="0" applyFill="1" applyBorder="1" applyAlignment="1">
      <alignment horizontal="center"/>
    </xf>
    <xf numFmtId="0" fontId="0" fillId="6" borderId="0" xfId="0" applyFill="1" applyBorder="1" applyAlignment="1">
      <alignment horizontal="center"/>
    </xf>
    <xf numFmtId="0" fontId="0" fillId="6" borderId="5" xfId="0" applyFill="1" applyBorder="1" applyAlignment="1">
      <alignment horizontal="center"/>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1" fillId="2" borderId="21" xfId="0" applyFont="1" applyFill="1" applyBorder="1" applyAlignment="1" applyProtection="1">
      <alignment horizontal="center" vertical="center" wrapText="1"/>
      <protection/>
    </xf>
    <xf numFmtId="0" fontId="1" fillId="2" borderId="17" xfId="0" applyFont="1" applyFill="1" applyBorder="1" applyAlignment="1" applyProtection="1">
      <alignment horizontal="center" vertical="center" wrapText="1"/>
      <protection/>
    </xf>
    <xf numFmtId="0" fontId="0" fillId="2" borderId="0" xfId="0" applyFill="1" applyBorder="1" applyAlignment="1" applyProtection="1">
      <alignment horizontal="left"/>
      <protection/>
    </xf>
    <xf numFmtId="0" fontId="0" fillId="2" borderId="5" xfId="0" applyFill="1" applyBorder="1" applyAlignment="1" applyProtection="1">
      <alignment horizontal="left"/>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left" vertical="top"/>
      <protection/>
    </xf>
    <xf numFmtId="0" fontId="2" fillId="2" borderId="0" xfId="0" applyFont="1" applyFill="1" applyBorder="1" applyAlignment="1" applyProtection="1">
      <alignment horizontal="right"/>
      <protection/>
    </xf>
    <xf numFmtId="0" fontId="4" fillId="0" borderId="2"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2" fillId="3" borderId="0"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protection locked="0"/>
    </xf>
    <xf numFmtId="0" fontId="2" fillId="3" borderId="23" xfId="0" applyFont="1" applyFill="1" applyBorder="1" applyAlignment="1" applyProtection="1">
      <alignment horizontal="center"/>
      <protection locked="0"/>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0" fillId="0" borderId="5" xfId="0" applyBorder="1" applyAlignment="1" applyProtection="1">
      <alignment horizontal="center"/>
      <protection/>
    </xf>
    <xf numFmtId="0" fontId="2" fillId="3" borderId="17" xfId="0" applyFont="1" applyFill="1" applyBorder="1" applyAlignment="1" applyProtection="1">
      <alignment horizontal="center"/>
      <protection locked="0"/>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2" borderId="11" xfId="0" applyFill="1" applyBorder="1" applyAlignment="1" applyProtection="1">
      <alignment horizontal="center"/>
      <protection/>
    </xf>
    <xf numFmtId="0" fontId="0" fillId="2" borderId="9" xfId="0" applyFill="1" applyBorder="1" applyAlignment="1" applyProtection="1">
      <alignment horizontal="center"/>
      <protection/>
    </xf>
    <xf numFmtId="0" fontId="0" fillId="2" borderId="27" xfId="0" applyFill="1" applyBorder="1" applyAlignment="1" applyProtection="1">
      <alignment horizontal="center"/>
      <protection/>
    </xf>
    <xf numFmtId="14" fontId="2" fillId="3" borderId="4" xfId="0" applyNumberFormat="1" applyFont="1" applyFill="1" applyBorder="1" applyAlignment="1" applyProtection="1">
      <alignment horizontal="center" vertical="center"/>
      <protection locked="0"/>
    </xf>
    <xf numFmtId="14" fontId="2" fillId="3" borderId="0" xfId="0" applyNumberFormat="1" applyFont="1" applyFill="1" applyBorder="1" applyAlignment="1" applyProtection="1">
      <alignment horizontal="center" vertical="center"/>
      <protection locked="0"/>
    </xf>
    <xf numFmtId="0" fontId="0" fillId="2" borderId="7" xfId="0" applyFill="1" applyBorder="1" applyAlignment="1" applyProtection="1">
      <alignment horizontal="left"/>
      <protection/>
    </xf>
    <xf numFmtId="0" fontId="0" fillId="2" borderId="7" xfId="0" applyFill="1" applyBorder="1" applyAlignment="1" applyProtection="1">
      <alignment horizontal="center"/>
      <protection/>
    </xf>
    <xf numFmtId="0" fontId="8" fillId="8" borderId="2" xfId="0" applyFont="1" applyFill="1" applyBorder="1" applyAlignment="1" applyProtection="1">
      <alignment horizontal="center" vertical="center"/>
      <protection/>
    </xf>
    <xf numFmtId="0" fontId="8" fillId="8" borderId="9" xfId="0" applyFont="1" applyFill="1" applyBorder="1" applyAlignment="1" applyProtection="1">
      <alignment horizontal="center" vertical="center"/>
      <protection/>
    </xf>
    <xf numFmtId="0" fontId="8" fillId="8" borderId="3" xfId="0" applyFont="1" applyFill="1" applyBorder="1" applyAlignment="1" applyProtection="1">
      <alignment horizontal="center" vertical="center"/>
      <protection/>
    </xf>
    <xf numFmtId="0" fontId="8" fillId="8" borderId="4" xfId="0" applyFont="1" applyFill="1" applyBorder="1" applyAlignment="1" applyProtection="1">
      <alignment horizontal="center" vertical="center"/>
      <protection/>
    </xf>
    <xf numFmtId="0" fontId="8" fillId="8" borderId="0" xfId="0" applyFont="1" applyFill="1" applyBorder="1" applyAlignment="1" applyProtection="1">
      <alignment horizontal="center" vertical="center"/>
      <protection/>
    </xf>
    <xf numFmtId="0" fontId="8" fillId="8" borderId="5" xfId="0" applyFont="1" applyFill="1" applyBorder="1" applyAlignment="1" applyProtection="1">
      <alignment horizontal="center" vertical="center"/>
      <protection/>
    </xf>
    <xf numFmtId="0" fontId="8" fillId="8" borderId="8" xfId="0" applyFont="1" applyFill="1" applyBorder="1" applyAlignment="1" applyProtection="1">
      <alignment horizontal="center" vertical="center"/>
      <protection/>
    </xf>
    <xf numFmtId="0" fontId="8" fillId="8" borderId="7" xfId="0" applyFont="1" applyFill="1" applyBorder="1" applyAlignment="1" applyProtection="1">
      <alignment horizontal="center" vertical="center"/>
      <protection/>
    </xf>
    <xf numFmtId="0" fontId="8" fillId="8" borderId="6" xfId="0" applyFont="1" applyFill="1" applyBorder="1" applyAlignment="1" applyProtection="1">
      <alignment horizontal="center" vertical="center"/>
      <protection/>
    </xf>
    <xf numFmtId="0" fontId="0" fillId="2" borderId="0" xfId="0" applyFill="1" applyBorder="1" applyAlignment="1" applyProtection="1">
      <alignment horizontal="center"/>
      <protection/>
    </xf>
    <xf numFmtId="0" fontId="9" fillId="2" borderId="0" xfId="0" applyFont="1" applyFill="1" applyAlignment="1" applyProtection="1">
      <alignment horizontal="center" vertical="center" textRotation="90"/>
      <protection/>
    </xf>
    <xf numFmtId="0" fontId="0" fillId="0" borderId="9"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 xfId="0" applyFill="1" applyBorder="1" applyAlignment="1" applyProtection="1">
      <alignment horizontal="center"/>
      <protection/>
    </xf>
    <xf numFmtId="0" fontId="0" fillId="0" borderId="3" xfId="0"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0" fontId="0" fillId="4" borderId="0" xfId="0" applyFill="1" applyAlignment="1" applyProtection="1">
      <alignment horizontal="center" vertical="center" textRotation="90"/>
      <protection/>
    </xf>
    <xf numFmtId="0" fontId="0" fillId="0" borderId="0" xfId="0" applyAlignment="1" applyProtection="1">
      <alignment horizontal="center"/>
      <protection/>
    </xf>
    <xf numFmtId="0" fontId="0" fillId="0" borderId="2"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7" borderId="2" xfId="0" applyFill="1" applyBorder="1" applyAlignment="1" applyProtection="1">
      <alignment horizontal="center" vertical="center" wrapText="1"/>
      <protection/>
    </xf>
    <xf numFmtId="0" fontId="0" fillId="7" borderId="9" xfId="0" applyFill="1" applyBorder="1" applyAlignment="1" applyProtection="1">
      <alignment horizontal="center" vertical="center" wrapText="1"/>
      <protection/>
    </xf>
    <xf numFmtId="0" fontId="0" fillId="7" borderId="3" xfId="0" applyFill="1" applyBorder="1" applyAlignment="1" applyProtection="1">
      <alignment horizontal="center" vertical="center" wrapText="1"/>
      <protection/>
    </xf>
    <xf numFmtId="0" fontId="8" fillId="9" borderId="2" xfId="0" applyFont="1" applyFill="1" applyBorder="1" applyAlignment="1" applyProtection="1">
      <alignment horizontal="center" vertical="center"/>
      <protection/>
    </xf>
    <xf numFmtId="0" fontId="8" fillId="9" borderId="9" xfId="0" applyFont="1" applyFill="1" applyBorder="1" applyAlignment="1" applyProtection="1">
      <alignment horizontal="center" vertical="center"/>
      <protection/>
    </xf>
    <xf numFmtId="0" fontId="8" fillId="9" borderId="3" xfId="0" applyFont="1" applyFill="1" applyBorder="1" applyAlignment="1" applyProtection="1">
      <alignment horizontal="center" vertical="center"/>
      <protection/>
    </xf>
    <xf numFmtId="0" fontId="8" fillId="9" borderId="4" xfId="0" applyFont="1" applyFill="1" applyBorder="1" applyAlignment="1" applyProtection="1">
      <alignment horizontal="center" vertical="center"/>
      <protection/>
    </xf>
    <xf numFmtId="0" fontId="8" fillId="9" borderId="0" xfId="0" applyFont="1" applyFill="1" applyBorder="1" applyAlignment="1" applyProtection="1">
      <alignment horizontal="center" vertical="center"/>
      <protection/>
    </xf>
    <xf numFmtId="0" fontId="8" fillId="9" borderId="5" xfId="0" applyFont="1" applyFill="1" applyBorder="1" applyAlignment="1" applyProtection="1">
      <alignment horizontal="center" vertical="center"/>
      <protection/>
    </xf>
    <xf numFmtId="0" fontId="8" fillId="9" borderId="8" xfId="0" applyFont="1" applyFill="1" applyBorder="1" applyAlignment="1" applyProtection="1">
      <alignment horizontal="center" vertical="center"/>
      <protection/>
    </xf>
    <xf numFmtId="0" fontId="8" fillId="9" borderId="7" xfId="0" applyFont="1" applyFill="1" applyBorder="1" applyAlignment="1" applyProtection="1">
      <alignment horizontal="center" vertical="center"/>
      <protection/>
    </xf>
    <xf numFmtId="0" fontId="8" fillId="9" borderId="6" xfId="0" applyFont="1" applyFill="1" applyBorder="1" applyAlignment="1" applyProtection="1">
      <alignment horizontal="center" vertical="center"/>
      <protection/>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11"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0" fillId="0" borderId="1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0" fillId="2" borderId="12" xfId="0" applyFill="1" applyBorder="1" applyAlignment="1">
      <alignment horizontal="center"/>
    </xf>
    <xf numFmtId="0" fontId="0" fillId="2" borderId="0" xfId="0" applyFill="1" applyBorder="1" applyAlignment="1">
      <alignment horizontal="center"/>
    </xf>
    <xf numFmtId="0" fontId="3" fillId="3" borderId="12" xfId="0" applyFont="1" applyFill="1" applyBorder="1" applyAlignment="1">
      <alignment horizontal="center" vertical="center"/>
    </xf>
    <xf numFmtId="0" fontId="3" fillId="3" borderId="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0" xfId="0" applyFont="1" applyFill="1" applyBorder="1" applyAlignment="1">
      <alignment horizontal="center" vertical="center"/>
    </xf>
    <xf numFmtId="0" fontId="13" fillId="2" borderId="0" xfId="0" applyFont="1" applyFill="1" applyAlignment="1">
      <alignment horizontal="right"/>
    </xf>
    <xf numFmtId="0" fontId="8" fillId="2" borderId="0" xfId="0" applyFont="1" applyFill="1" applyAlignment="1">
      <alignment horizontal="center" vertical="center"/>
    </xf>
    <xf numFmtId="0" fontId="15" fillId="2" borderId="0" xfId="0" applyFont="1" applyFill="1" applyAlignment="1">
      <alignment horizontal="center" vertical="center"/>
    </xf>
    <xf numFmtId="0" fontId="4" fillId="2" borderId="0" xfId="0" applyFont="1" applyFill="1" applyAlignment="1">
      <alignment horizontal="center" vertical="center"/>
    </xf>
    <xf numFmtId="0" fontId="0" fillId="2" borderId="17" xfId="0" applyFill="1" applyBorder="1" applyAlignment="1">
      <alignment horizontal="center"/>
    </xf>
    <xf numFmtId="14" fontId="0" fillId="2" borderId="17" xfId="0" applyNumberFormat="1" applyFill="1" applyBorder="1" applyAlignment="1">
      <alignment horizontal="center"/>
    </xf>
    <xf numFmtId="0" fontId="2" fillId="2" borderId="0" xfId="0" applyFont="1" applyFill="1" applyBorder="1" applyAlignment="1">
      <alignment horizontal="center"/>
    </xf>
    <xf numFmtId="0" fontId="2" fillId="2"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ont>
        <color rgb="FFFFFFFF"/>
      </font>
      <fill>
        <patternFill>
          <bgColor rgb="FFFF0000"/>
        </patternFill>
      </fill>
      <border/>
    </dxf>
    <dxf>
      <font>
        <color rgb="FFFFFFFF"/>
      </font>
      <fill>
        <patternFill>
          <bgColor rgb="FFFFFFFF"/>
        </patternFill>
      </fill>
      <border/>
    </dxf>
    <dxf>
      <font>
        <color rgb="FF008000"/>
      </font>
      <border/>
    </dxf>
    <dxf>
      <font>
        <color rgb="FFFF0000"/>
      </font>
      <fill>
        <patternFill>
          <bgColor rgb="FF333333"/>
        </patternFill>
      </fill>
      <border/>
    </dxf>
    <dxf>
      <font>
        <color rgb="FFC0C0C0"/>
      </font>
      <border/>
    </dxf>
    <dxf>
      <font>
        <color rgb="FFFFFFFF"/>
      </font>
      <fill>
        <patternFill>
          <bgColor rgb="FFFFFFFF"/>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M98"/>
  <sheetViews>
    <sheetView tabSelected="1" zoomScale="85" zoomScaleNormal="85" workbookViewId="0" topLeftCell="A1">
      <selection activeCell="D17" sqref="D17:M17"/>
    </sheetView>
  </sheetViews>
  <sheetFormatPr defaultColWidth="11.421875" defaultRowHeight="12.75"/>
  <cols>
    <col min="1" max="19" width="3.7109375" style="1" customWidth="1"/>
    <col min="20" max="20" width="7.7109375" style="1" customWidth="1"/>
    <col min="21" max="22" width="6.7109375" style="1" customWidth="1"/>
    <col min="23" max="28" width="3.7109375" style="1" customWidth="1"/>
    <col min="29" max="29" width="7.7109375" style="1" customWidth="1"/>
    <col min="30" max="31" width="6.7109375" style="1" customWidth="1"/>
    <col min="32" max="37" width="3.7109375" style="1" customWidth="1"/>
    <col min="38" max="38" width="7.7109375" style="1" customWidth="1"/>
    <col min="39" max="40" width="6.7109375" style="1" customWidth="1"/>
    <col min="41" max="46" width="3.7109375" style="1" customWidth="1"/>
    <col min="47" max="47" width="7.7109375" style="1" customWidth="1"/>
    <col min="48" max="49" width="6.7109375" style="1" customWidth="1"/>
    <col min="50" max="55" width="3.7109375" style="1" customWidth="1"/>
    <col min="56" max="56" width="7.7109375" style="1" customWidth="1"/>
    <col min="57" max="58" width="6.7109375" style="1" customWidth="1"/>
    <col min="59" max="70" width="3.7109375" style="1" hidden="1" customWidth="1"/>
    <col min="71" max="71" width="7.7109375" style="2" hidden="1" customWidth="1"/>
    <col min="72" max="115" width="7.7109375" style="1" hidden="1" customWidth="1"/>
    <col min="116" max="117" width="3.7109375" style="1" hidden="1" customWidth="1"/>
    <col min="118" max="118" width="8.57421875" style="1" hidden="1" customWidth="1"/>
    <col min="119" max="119" width="22.28125" style="1" hidden="1" customWidth="1"/>
    <col min="120" max="120" width="3.7109375" style="1" hidden="1" customWidth="1"/>
    <col min="121" max="121" width="11.57421875" style="1" hidden="1" customWidth="1"/>
    <col min="122" max="122" width="10.28125" style="1" hidden="1" customWidth="1"/>
    <col min="123" max="123" width="18.8515625" style="1" hidden="1" customWidth="1"/>
    <col min="124" max="124" width="37.140625" style="1" hidden="1" customWidth="1"/>
    <col min="125" max="125" width="7.7109375" style="1" hidden="1" customWidth="1"/>
    <col min="126" max="126" width="9.8515625" style="1" hidden="1" customWidth="1"/>
    <col min="127" max="131" width="3.7109375" style="1" hidden="1" customWidth="1"/>
    <col min="132" max="132" width="7.57421875" style="1" hidden="1" customWidth="1"/>
    <col min="133" max="137" width="6.7109375" style="1" hidden="1" customWidth="1"/>
    <col min="138" max="138" width="11.57421875" style="1" hidden="1" customWidth="1"/>
    <col min="139" max="139" width="11.00390625" style="1" hidden="1" customWidth="1"/>
    <col min="140" max="195" width="3.7109375" style="1" hidden="1" customWidth="1"/>
    <col min="196" max="16384" width="3.7109375" style="1" customWidth="1"/>
  </cols>
  <sheetData>
    <row r="1" spans="1:195" ht="12.75" customHeight="1" thickBot="1">
      <c r="A1" s="20"/>
      <c r="B1" s="20"/>
      <c r="C1" s="20"/>
      <c r="D1" s="20"/>
      <c r="E1" s="20"/>
      <c r="F1" s="20"/>
      <c r="G1" s="20"/>
      <c r="H1" s="20"/>
      <c r="I1" s="20"/>
      <c r="J1" s="20"/>
      <c r="K1" s="20"/>
      <c r="L1" s="20"/>
      <c r="M1" s="20"/>
      <c r="N1" s="20"/>
      <c r="O1" s="20"/>
      <c r="P1" s="20"/>
      <c r="Q1" s="20"/>
      <c r="R1" s="20"/>
      <c r="S1" s="20"/>
      <c r="T1" s="20"/>
      <c r="U1" s="20"/>
      <c r="V1" s="20"/>
      <c r="W1" s="20"/>
      <c r="X1" s="20"/>
      <c r="Y1" s="212" t="str">
        <f>IF($BP$10=0,"Achtung: Ungültige Kombination !","")</f>
        <v>Achtung: Ungültige Kombination !</v>
      </c>
      <c r="Z1" s="212"/>
      <c r="AA1" s="212"/>
      <c r="AB1" s="212"/>
      <c r="AC1" s="212"/>
      <c r="AD1" s="212"/>
      <c r="AE1" s="212"/>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1"/>
      <c r="BI1" s="21"/>
      <c r="BJ1" s="21"/>
      <c r="BK1" s="21"/>
      <c r="BL1" s="21"/>
      <c r="BM1" s="21"/>
      <c r="BN1" s="21"/>
      <c r="BO1" s="21"/>
      <c r="BP1" s="21"/>
      <c r="BQ1" s="21"/>
      <c r="BR1" s="21"/>
      <c r="BS1" s="22"/>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21"/>
      <c r="GJ1" s="21"/>
      <c r="GK1" s="21"/>
      <c r="GL1" s="21"/>
      <c r="GM1" s="21"/>
    </row>
    <row r="2" spans="1:195" ht="12.75" customHeight="1">
      <c r="A2" s="20"/>
      <c r="B2" s="123" t="s">
        <v>27</v>
      </c>
      <c r="C2" s="124"/>
      <c r="D2" s="124"/>
      <c r="E2" s="124"/>
      <c r="F2" s="124"/>
      <c r="G2" s="124"/>
      <c r="H2" s="124"/>
      <c r="I2" s="124"/>
      <c r="J2" s="124"/>
      <c r="K2" s="124"/>
      <c r="L2" s="124"/>
      <c r="M2" s="124"/>
      <c r="N2" s="125"/>
      <c r="O2" s="20"/>
      <c r="P2" s="193" t="s">
        <v>22</v>
      </c>
      <c r="Q2" s="194"/>
      <c r="R2" s="194"/>
      <c r="S2" s="194"/>
      <c r="T2" s="194"/>
      <c r="U2" s="194"/>
      <c r="V2" s="195"/>
      <c r="W2" s="6"/>
      <c r="X2" s="20"/>
      <c r="Y2" s="193" t="s">
        <v>23</v>
      </c>
      <c r="Z2" s="194"/>
      <c r="AA2" s="194"/>
      <c r="AB2" s="195"/>
      <c r="AC2" s="20"/>
      <c r="AD2" s="193" t="s">
        <v>24</v>
      </c>
      <c r="AE2" s="195"/>
      <c r="AF2" s="14"/>
      <c r="AG2" s="20"/>
      <c r="AH2" s="193" t="s">
        <v>25</v>
      </c>
      <c r="AI2" s="194"/>
      <c r="AJ2" s="195"/>
      <c r="AK2" s="20"/>
      <c r="AL2" s="225" t="s">
        <v>57</v>
      </c>
      <c r="AM2" s="226"/>
      <c r="AN2" s="226"/>
      <c r="AO2" s="226"/>
      <c r="AP2" s="226"/>
      <c r="AQ2" s="226"/>
      <c r="AR2" s="226"/>
      <c r="AS2" s="226"/>
      <c r="AT2" s="226"/>
      <c r="AU2" s="226"/>
      <c r="AV2" s="226"/>
      <c r="AW2" s="226"/>
      <c r="AX2" s="226"/>
      <c r="AY2" s="226"/>
      <c r="AZ2" s="226"/>
      <c r="BA2" s="226"/>
      <c r="BB2" s="226"/>
      <c r="BC2" s="226"/>
      <c r="BD2" s="226"/>
      <c r="BE2" s="227"/>
      <c r="BF2" s="20"/>
      <c r="BG2" s="20"/>
      <c r="BH2" s="21"/>
      <c r="BI2" s="21"/>
      <c r="BJ2" s="21"/>
      <c r="BK2" s="21"/>
      <c r="BL2" s="21"/>
      <c r="BM2" s="21"/>
      <c r="BN2" s="21"/>
      <c r="BO2" s="21"/>
      <c r="BP2" s="21"/>
      <c r="BQ2" s="21"/>
      <c r="BR2" s="21"/>
      <c r="BS2" s="22"/>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21"/>
      <c r="GJ2" s="21"/>
      <c r="GK2" s="21"/>
      <c r="GL2" s="21"/>
      <c r="GM2" s="21"/>
    </row>
    <row r="3" spans="1:195" ht="12.75" customHeight="1" thickBot="1">
      <c r="A3" s="20"/>
      <c r="B3" s="126"/>
      <c r="C3" s="127"/>
      <c r="D3" s="127"/>
      <c r="E3" s="127"/>
      <c r="F3" s="127"/>
      <c r="G3" s="127"/>
      <c r="H3" s="127"/>
      <c r="I3" s="127"/>
      <c r="J3" s="127"/>
      <c r="K3" s="127"/>
      <c r="L3" s="127"/>
      <c r="M3" s="127"/>
      <c r="N3" s="128"/>
      <c r="O3" s="20"/>
      <c r="P3" s="184"/>
      <c r="Q3" s="192"/>
      <c r="R3" s="192"/>
      <c r="S3" s="192"/>
      <c r="T3" s="192"/>
      <c r="U3" s="192"/>
      <c r="V3" s="185"/>
      <c r="W3" s="14"/>
      <c r="X3" s="20"/>
      <c r="Y3" s="184" t="s">
        <v>87</v>
      </c>
      <c r="Z3" s="192"/>
      <c r="AA3" s="192"/>
      <c r="AB3" s="185"/>
      <c r="AC3" s="20"/>
      <c r="AD3" s="184" t="s">
        <v>89</v>
      </c>
      <c r="AE3" s="185"/>
      <c r="AF3" s="14"/>
      <c r="AG3" s="20"/>
      <c r="AH3" s="184"/>
      <c r="AI3" s="192"/>
      <c r="AJ3" s="185"/>
      <c r="AK3" s="20"/>
      <c r="AL3" s="139"/>
      <c r="AM3" s="140"/>
      <c r="AN3" s="140"/>
      <c r="AO3" s="140"/>
      <c r="AP3" s="140"/>
      <c r="AQ3" s="140"/>
      <c r="AR3" s="140"/>
      <c r="AS3" s="140"/>
      <c r="AT3" s="140"/>
      <c r="AU3" s="140"/>
      <c r="AV3" s="140"/>
      <c r="AW3" s="140"/>
      <c r="AX3" s="140"/>
      <c r="AY3" s="140"/>
      <c r="AZ3" s="140"/>
      <c r="BA3" s="140"/>
      <c r="BB3" s="140"/>
      <c r="BC3" s="140"/>
      <c r="BD3" s="140"/>
      <c r="BE3" s="141"/>
      <c r="BF3" s="20"/>
      <c r="BG3" s="20"/>
      <c r="BH3" s="21"/>
      <c r="BI3" s="21"/>
      <c r="BJ3" s="21"/>
      <c r="BK3" s="21"/>
      <c r="BL3" s="21"/>
      <c r="BM3" s="21"/>
      <c r="BN3" s="21"/>
      <c r="BO3" s="21"/>
      <c r="BP3" s="21"/>
      <c r="BQ3" s="21"/>
      <c r="BR3" s="21"/>
      <c r="BS3" s="22"/>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21"/>
      <c r="GJ3" s="21"/>
      <c r="GK3" s="21"/>
      <c r="GL3" s="21"/>
      <c r="GM3" s="21"/>
    </row>
    <row r="4" spans="1:190" ht="12.75" customHeight="1" thickBot="1">
      <c r="A4" s="20"/>
      <c r="B4" s="129" t="str">
        <f>IF(SUM(A9:A15)=5,"(gemäß Ligastatut NRWTV 2013 für "&amp;BI7&amp;", "&amp;BI8&amp;")","Achtung: Regelwerk wird ggf nicht konsequent ausgelegt !")</f>
        <v>(gemäß Ligastatut NRWTV 2013 für Bitte wählen, Herren)</v>
      </c>
      <c r="C4" s="130"/>
      <c r="D4" s="130"/>
      <c r="E4" s="130"/>
      <c r="F4" s="130"/>
      <c r="G4" s="130"/>
      <c r="H4" s="130"/>
      <c r="I4" s="130"/>
      <c r="J4" s="130"/>
      <c r="K4" s="130"/>
      <c r="L4" s="130"/>
      <c r="M4" s="130"/>
      <c r="N4" s="131"/>
      <c r="O4" s="20"/>
      <c r="P4" s="20"/>
      <c r="Q4" s="20"/>
      <c r="R4" s="20"/>
      <c r="S4" s="20"/>
      <c r="T4" s="20"/>
      <c r="U4" s="20"/>
      <c r="V4" s="20"/>
      <c r="W4" s="20"/>
      <c r="X4" s="20"/>
      <c r="Y4" s="202" t="str">
        <f>IF($BP$10=0,"Achtung: Ungültige Kombination !","")</f>
        <v>Achtung: Ungültige Kombination !</v>
      </c>
      <c r="Z4" s="202"/>
      <c r="AA4" s="202"/>
      <c r="AB4" s="202"/>
      <c r="AC4" s="202"/>
      <c r="AD4" s="202"/>
      <c r="AE4" s="202"/>
      <c r="AF4" s="20"/>
      <c r="AG4" s="20"/>
      <c r="AH4" s="20"/>
      <c r="AI4" s="20"/>
      <c r="AJ4" s="6"/>
      <c r="AK4" s="20"/>
      <c r="AL4" s="20"/>
      <c r="AM4" s="20"/>
      <c r="AN4" s="20"/>
      <c r="AO4" s="20"/>
      <c r="AP4" s="20"/>
      <c r="AQ4" s="20"/>
      <c r="AR4" s="20"/>
      <c r="AS4" s="20"/>
      <c r="AT4" s="20"/>
      <c r="AU4" s="20"/>
      <c r="AV4" s="20"/>
      <c r="AW4" s="20"/>
      <c r="AX4" s="20"/>
      <c r="AY4" s="20"/>
      <c r="AZ4" s="20"/>
      <c r="BA4" s="20"/>
      <c r="BB4" s="20"/>
      <c r="BC4" s="20"/>
      <c r="BD4" s="20"/>
      <c r="BE4" s="20"/>
      <c r="BF4" s="20"/>
      <c r="BG4" s="20"/>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row>
    <row r="5" spans="1:190" ht="12.75" customHeight="1">
      <c r="A5" s="20"/>
      <c r="B5" s="11"/>
      <c r="C5" s="6"/>
      <c r="D5" s="6"/>
      <c r="E5" s="6"/>
      <c r="F5" s="6"/>
      <c r="G5" s="14"/>
      <c r="H5" s="14"/>
      <c r="I5" s="14"/>
      <c r="J5" s="14"/>
      <c r="K5" s="14"/>
      <c r="L5" s="14"/>
      <c r="M5" s="14"/>
      <c r="N5" s="24"/>
      <c r="O5" s="20"/>
      <c r="P5" s="176" t="s">
        <v>12</v>
      </c>
      <c r="Q5" s="177"/>
      <c r="R5" s="177"/>
      <c r="S5" s="177"/>
      <c r="T5" s="177"/>
      <c r="U5" s="177"/>
      <c r="V5" s="178"/>
      <c r="W5" s="213" t="s">
        <v>29</v>
      </c>
      <c r="X5" s="20"/>
      <c r="Y5" s="176" t="s">
        <v>13</v>
      </c>
      <c r="Z5" s="177"/>
      <c r="AA5" s="177"/>
      <c r="AB5" s="177"/>
      <c r="AC5" s="177"/>
      <c r="AD5" s="177"/>
      <c r="AE5" s="178"/>
      <c r="AF5" s="213" t="s">
        <v>30</v>
      </c>
      <c r="AG5" s="20"/>
      <c r="AH5" s="176" t="s">
        <v>14</v>
      </c>
      <c r="AI5" s="177"/>
      <c r="AJ5" s="177"/>
      <c r="AK5" s="177"/>
      <c r="AL5" s="177"/>
      <c r="AM5" s="177"/>
      <c r="AN5" s="178"/>
      <c r="AO5" s="213" t="s">
        <v>31</v>
      </c>
      <c r="AP5" s="20"/>
      <c r="AQ5" s="176" t="s">
        <v>15</v>
      </c>
      <c r="AR5" s="177"/>
      <c r="AS5" s="177"/>
      <c r="AT5" s="177"/>
      <c r="AU5" s="177"/>
      <c r="AV5" s="177"/>
      <c r="AW5" s="178"/>
      <c r="AX5" s="213" t="s">
        <v>32</v>
      </c>
      <c r="AY5" s="20"/>
      <c r="AZ5" s="176" t="s">
        <v>16</v>
      </c>
      <c r="BA5" s="177"/>
      <c r="BB5" s="177"/>
      <c r="BC5" s="177"/>
      <c r="BD5" s="177"/>
      <c r="BE5" s="177"/>
      <c r="BF5" s="178"/>
      <c r="BG5" s="213" t="s">
        <v>33</v>
      </c>
      <c r="BI5" s="222" t="s">
        <v>41</v>
      </c>
      <c r="BJ5" s="222"/>
      <c r="BK5" s="222"/>
      <c r="BL5" s="222"/>
      <c r="BM5" s="222"/>
      <c r="BN5" s="222"/>
      <c r="BO5" s="222"/>
      <c r="BQ5" s="221" t="s">
        <v>28</v>
      </c>
      <c r="BS5" s="203" t="s">
        <v>34</v>
      </c>
      <c r="BT5" s="204"/>
      <c r="BU5" s="204"/>
      <c r="BV5" s="204"/>
      <c r="BW5" s="204"/>
      <c r="BX5" s="204"/>
      <c r="BY5" s="204"/>
      <c r="BZ5" s="204"/>
      <c r="CA5" s="205"/>
      <c r="CB5" s="228" t="s">
        <v>35</v>
      </c>
      <c r="CC5" s="229"/>
      <c r="CD5" s="229"/>
      <c r="CE5" s="229"/>
      <c r="CF5" s="229"/>
      <c r="CG5" s="229"/>
      <c r="CH5" s="229"/>
      <c r="CI5" s="229"/>
      <c r="CJ5" s="230"/>
      <c r="CK5" s="203" t="s">
        <v>36</v>
      </c>
      <c r="CL5" s="204"/>
      <c r="CM5" s="204"/>
      <c r="CN5" s="204"/>
      <c r="CO5" s="204"/>
      <c r="CP5" s="204"/>
      <c r="CQ5" s="204"/>
      <c r="CR5" s="204"/>
      <c r="CS5" s="205"/>
      <c r="CT5" s="228" t="s">
        <v>37</v>
      </c>
      <c r="CU5" s="229"/>
      <c r="CV5" s="229"/>
      <c r="CW5" s="229"/>
      <c r="CX5" s="229"/>
      <c r="CY5" s="229"/>
      <c r="CZ5" s="229"/>
      <c r="DA5" s="229"/>
      <c r="DB5" s="230"/>
      <c r="DC5" s="203" t="s">
        <v>38</v>
      </c>
      <c r="DD5" s="204"/>
      <c r="DE5" s="204"/>
      <c r="DF5" s="204"/>
      <c r="DG5" s="204"/>
      <c r="DH5" s="204"/>
      <c r="DI5" s="204"/>
      <c r="DJ5" s="204"/>
      <c r="DK5" s="205"/>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row>
    <row r="6" spans="1:190" ht="12.75" customHeight="1">
      <c r="A6" s="20"/>
      <c r="B6" s="11"/>
      <c r="C6" s="175">
        <f>SUM(BQ17:BQ65)</f>
        <v>0</v>
      </c>
      <c r="D6" s="175"/>
      <c r="E6" s="162" t="s">
        <v>52</v>
      </c>
      <c r="F6" s="162"/>
      <c r="G6" s="162"/>
      <c r="H6" s="162"/>
      <c r="I6" s="162"/>
      <c r="J6" s="162"/>
      <c r="K6" s="162"/>
      <c r="L6" s="162"/>
      <c r="M6" s="162"/>
      <c r="N6" s="12"/>
      <c r="O6" s="20"/>
      <c r="P6" s="179"/>
      <c r="Q6" s="180"/>
      <c r="R6" s="180"/>
      <c r="S6" s="180"/>
      <c r="T6" s="180"/>
      <c r="U6" s="180"/>
      <c r="V6" s="181"/>
      <c r="W6" s="213"/>
      <c r="X6" s="20"/>
      <c r="Y6" s="179"/>
      <c r="Z6" s="180"/>
      <c r="AA6" s="180"/>
      <c r="AB6" s="180"/>
      <c r="AC6" s="180"/>
      <c r="AD6" s="180"/>
      <c r="AE6" s="181"/>
      <c r="AF6" s="213"/>
      <c r="AG6" s="20"/>
      <c r="AH6" s="179"/>
      <c r="AI6" s="180"/>
      <c r="AJ6" s="180"/>
      <c r="AK6" s="180"/>
      <c r="AL6" s="180"/>
      <c r="AM6" s="180"/>
      <c r="AN6" s="181"/>
      <c r="AO6" s="213"/>
      <c r="AP6" s="20"/>
      <c r="AQ6" s="179"/>
      <c r="AR6" s="180"/>
      <c r="AS6" s="180"/>
      <c r="AT6" s="180"/>
      <c r="AU6" s="180"/>
      <c r="AV6" s="180"/>
      <c r="AW6" s="181"/>
      <c r="AX6" s="213"/>
      <c r="AY6" s="20"/>
      <c r="AZ6" s="179"/>
      <c r="BA6" s="180"/>
      <c r="BB6" s="180"/>
      <c r="BC6" s="180"/>
      <c r="BD6" s="180"/>
      <c r="BE6" s="180"/>
      <c r="BF6" s="181"/>
      <c r="BG6" s="213"/>
      <c r="BQ6" s="221"/>
      <c r="BS6" s="206"/>
      <c r="BT6" s="207"/>
      <c r="BU6" s="207"/>
      <c r="BV6" s="207"/>
      <c r="BW6" s="207"/>
      <c r="BX6" s="207"/>
      <c r="BY6" s="207"/>
      <c r="BZ6" s="207"/>
      <c r="CA6" s="208"/>
      <c r="CB6" s="231"/>
      <c r="CC6" s="232"/>
      <c r="CD6" s="232"/>
      <c r="CE6" s="232"/>
      <c r="CF6" s="232"/>
      <c r="CG6" s="232"/>
      <c r="CH6" s="232"/>
      <c r="CI6" s="232"/>
      <c r="CJ6" s="233"/>
      <c r="CK6" s="206"/>
      <c r="CL6" s="207"/>
      <c r="CM6" s="207"/>
      <c r="CN6" s="207"/>
      <c r="CO6" s="207"/>
      <c r="CP6" s="207"/>
      <c r="CQ6" s="207"/>
      <c r="CR6" s="207"/>
      <c r="CS6" s="208"/>
      <c r="CT6" s="231"/>
      <c r="CU6" s="232"/>
      <c r="CV6" s="232"/>
      <c r="CW6" s="232"/>
      <c r="CX6" s="232"/>
      <c r="CY6" s="232"/>
      <c r="CZ6" s="232"/>
      <c r="DA6" s="232"/>
      <c r="DB6" s="233"/>
      <c r="DC6" s="206"/>
      <c r="DD6" s="207"/>
      <c r="DE6" s="207"/>
      <c r="DF6" s="207"/>
      <c r="DG6" s="207"/>
      <c r="DH6" s="207"/>
      <c r="DI6" s="207"/>
      <c r="DJ6" s="207"/>
      <c r="DK6" s="208"/>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row>
    <row r="7" spans="1:190" ht="12.75" customHeight="1">
      <c r="A7" s="20"/>
      <c r="B7" s="11"/>
      <c r="C7" s="6"/>
      <c r="D7" s="26">
        <f>BP10</f>
        <v>0</v>
      </c>
      <c r="E7" s="162" t="str">
        <f>"Starter pro Mannschaft (jedoch min "&amp;BP11&amp;")"</f>
        <v>Starter pro Mannschaft (jedoch min 0)</v>
      </c>
      <c r="F7" s="162"/>
      <c r="G7" s="162"/>
      <c r="H7" s="162"/>
      <c r="I7" s="162"/>
      <c r="J7" s="162"/>
      <c r="K7" s="162"/>
      <c r="L7" s="162"/>
      <c r="M7" s="162"/>
      <c r="N7" s="27"/>
      <c r="O7" s="20"/>
      <c r="P7" s="186" t="s">
        <v>7</v>
      </c>
      <c r="Q7" s="187"/>
      <c r="R7" s="187"/>
      <c r="S7" s="187"/>
      <c r="T7" s="187" t="s">
        <v>9</v>
      </c>
      <c r="U7" s="187"/>
      <c r="V7" s="191"/>
      <c r="W7" s="213"/>
      <c r="X7" s="20"/>
      <c r="Y7" s="186" t="s">
        <v>7</v>
      </c>
      <c r="Z7" s="187"/>
      <c r="AA7" s="187"/>
      <c r="AB7" s="187"/>
      <c r="AC7" s="187" t="s">
        <v>9</v>
      </c>
      <c r="AD7" s="187"/>
      <c r="AE7" s="191"/>
      <c r="AF7" s="213"/>
      <c r="AG7" s="20"/>
      <c r="AH7" s="186" t="s">
        <v>7</v>
      </c>
      <c r="AI7" s="187"/>
      <c r="AJ7" s="187"/>
      <c r="AK7" s="187"/>
      <c r="AL7" s="187" t="s">
        <v>9</v>
      </c>
      <c r="AM7" s="187"/>
      <c r="AN7" s="191"/>
      <c r="AO7" s="213"/>
      <c r="AP7" s="20"/>
      <c r="AQ7" s="186" t="s">
        <v>7</v>
      </c>
      <c r="AR7" s="187"/>
      <c r="AS7" s="187"/>
      <c r="AT7" s="187"/>
      <c r="AU7" s="187" t="s">
        <v>9</v>
      </c>
      <c r="AV7" s="187"/>
      <c r="AW7" s="191"/>
      <c r="AX7" s="213"/>
      <c r="AY7" s="20"/>
      <c r="AZ7" s="186" t="s">
        <v>7</v>
      </c>
      <c r="BA7" s="187"/>
      <c r="BB7" s="187"/>
      <c r="BC7" s="187"/>
      <c r="BD7" s="187" t="s">
        <v>9</v>
      </c>
      <c r="BE7" s="187"/>
      <c r="BF7" s="191"/>
      <c r="BG7" s="213"/>
      <c r="BI7" s="222" t="str">
        <f>Y3</f>
        <v>Bitte wählen</v>
      </c>
      <c r="BJ7" s="222"/>
      <c r="BK7" s="222"/>
      <c r="BL7" s="222"/>
      <c r="BM7" s="222"/>
      <c r="BN7" s="222"/>
      <c r="BO7" s="222"/>
      <c r="BQ7" s="221"/>
      <c r="BS7" s="206"/>
      <c r="BT7" s="207"/>
      <c r="BU7" s="207"/>
      <c r="BV7" s="207"/>
      <c r="BW7" s="207"/>
      <c r="BX7" s="207"/>
      <c r="BY7" s="207"/>
      <c r="BZ7" s="207"/>
      <c r="CA7" s="208"/>
      <c r="CB7" s="231"/>
      <c r="CC7" s="232"/>
      <c r="CD7" s="232"/>
      <c r="CE7" s="232"/>
      <c r="CF7" s="232"/>
      <c r="CG7" s="232"/>
      <c r="CH7" s="232"/>
      <c r="CI7" s="232"/>
      <c r="CJ7" s="233"/>
      <c r="CK7" s="206"/>
      <c r="CL7" s="207"/>
      <c r="CM7" s="207"/>
      <c r="CN7" s="207"/>
      <c r="CO7" s="207"/>
      <c r="CP7" s="207"/>
      <c r="CQ7" s="207"/>
      <c r="CR7" s="207"/>
      <c r="CS7" s="208"/>
      <c r="CT7" s="231"/>
      <c r="CU7" s="232"/>
      <c r="CV7" s="232"/>
      <c r="CW7" s="232"/>
      <c r="CX7" s="232"/>
      <c r="CY7" s="232"/>
      <c r="CZ7" s="232"/>
      <c r="DA7" s="232"/>
      <c r="DB7" s="233"/>
      <c r="DC7" s="206"/>
      <c r="DD7" s="207"/>
      <c r="DE7" s="207"/>
      <c r="DF7" s="207"/>
      <c r="DG7" s="207"/>
      <c r="DH7" s="207"/>
      <c r="DI7" s="207"/>
      <c r="DJ7" s="207"/>
      <c r="DK7" s="208"/>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row>
    <row r="8" spans="1:190" ht="12.75" customHeight="1">
      <c r="A8" s="20"/>
      <c r="B8" s="11"/>
      <c r="C8" s="6"/>
      <c r="D8" s="6"/>
      <c r="E8" s="6"/>
      <c r="F8" s="6"/>
      <c r="G8" s="6"/>
      <c r="H8" s="6"/>
      <c r="I8" s="6"/>
      <c r="J8" s="6"/>
      <c r="K8" s="6"/>
      <c r="L8" s="6"/>
      <c r="M8" s="6"/>
      <c r="N8" s="12"/>
      <c r="O8" s="20"/>
      <c r="P8" s="199"/>
      <c r="Q8" s="200"/>
      <c r="R8" s="200"/>
      <c r="S8" s="200"/>
      <c r="T8" s="182" t="s">
        <v>87</v>
      </c>
      <c r="U8" s="182"/>
      <c r="V8" s="183"/>
      <c r="W8" s="213"/>
      <c r="X8" s="20"/>
      <c r="Y8" s="199"/>
      <c r="Z8" s="200"/>
      <c r="AA8" s="200"/>
      <c r="AB8" s="200"/>
      <c r="AC8" s="182" t="s">
        <v>87</v>
      </c>
      <c r="AD8" s="182"/>
      <c r="AE8" s="183"/>
      <c r="AF8" s="213"/>
      <c r="AG8" s="20"/>
      <c r="AH8" s="199"/>
      <c r="AI8" s="200"/>
      <c r="AJ8" s="200"/>
      <c r="AK8" s="200"/>
      <c r="AL8" s="182" t="s">
        <v>87</v>
      </c>
      <c r="AM8" s="182"/>
      <c r="AN8" s="183"/>
      <c r="AO8" s="213"/>
      <c r="AP8" s="20"/>
      <c r="AQ8" s="199"/>
      <c r="AR8" s="200"/>
      <c r="AS8" s="200"/>
      <c r="AT8" s="200"/>
      <c r="AU8" s="182" t="s">
        <v>87</v>
      </c>
      <c r="AV8" s="182"/>
      <c r="AW8" s="183"/>
      <c r="AX8" s="213"/>
      <c r="AY8" s="20"/>
      <c r="AZ8" s="199"/>
      <c r="BA8" s="200"/>
      <c r="BB8" s="200"/>
      <c r="BC8" s="200"/>
      <c r="BD8" s="182" t="s">
        <v>87</v>
      </c>
      <c r="BE8" s="182"/>
      <c r="BF8" s="183"/>
      <c r="BG8" s="213"/>
      <c r="BI8" s="222" t="str">
        <f>AD3</f>
        <v>Herren</v>
      </c>
      <c r="BJ8" s="222"/>
      <c r="BK8" s="222"/>
      <c r="BL8" s="222"/>
      <c r="BM8" s="222"/>
      <c r="BN8" s="222"/>
      <c r="BO8" s="222"/>
      <c r="BQ8" s="221"/>
      <c r="BS8" s="206"/>
      <c r="BT8" s="207"/>
      <c r="BU8" s="207"/>
      <c r="BV8" s="207"/>
      <c r="BW8" s="207"/>
      <c r="BX8" s="207"/>
      <c r="BY8" s="207"/>
      <c r="BZ8" s="207"/>
      <c r="CA8" s="208"/>
      <c r="CB8" s="231"/>
      <c r="CC8" s="232"/>
      <c r="CD8" s="232"/>
      <c r="CE8" s="232"/>
      <c r="CF8" s="232"/>
      <c r="CG8" s="232"/>
      <c r="CH8" s="232"/>
      <c r="CI8" s="232"/>
      <c r="CJ8" s="233"/>
      <c r="CK8" s="206"/>
      <c r="CL8" s="207"/>
      <c r="CM8" s="207"/>
      <c r="CN8" s="207"/>
      <c r="CO8" s="207"/>
      <c r="CP8" s="207"/>
      <c r="CQ8" s="207"/>
      <c r="CR8" s="207"/>
      <c r="CS8" s="208"/>
      <c r="CT8" s="231"/>
      <c r="CU8" s="232"/>
      <c r="CV8" s="232"/>
      <c r="CW8" s="232"/>
      <c r="CX8" s="232"/>
      <c r="CY8" s="232"/>
      <c r="CZ8" s="232"/>
      <c r="DA8" s="232"/>
      <c r="DB8" s="233"/>
      <c r="DC8" s="206"/>
      <c r="DD8" s="207"/>
      <c r="DE8" s="207"/>
      <c r="DF8" s="207"/>
      <c r="DG8" s="207"/>
      <c r="DH8" s="207"/>
      <c r="DI8" s="207"/>
      <c r="DJ8" s="207"/>
      <c r="DK8" s="208"/>
      <c r="DN8" s="5"/>
      <c r="DO8" s="5"/>
      <c r="DP8" s="5"/>
      <c r="DQ8" s="5"/>
      <c r="DR8" s="5"/>
      <c r="DS8" s="5"/>
      <c r="DT8" s="5"/>
      <c r="DU8" s="5"/>
      <c r="DV8" s="5"/>
      <c r="DW8" s="5"/>
      <c r="DX8" s="5"/>
      <c r="DY8" s="5"/>
      <c r="DZ8" s="5"/>
      <c r="EA8" s="5"/>
      <c r="EB8" s="5"/>
      <c r="EC8" s="5"/>
      <c r="ED8" s="5"/>
      <c r="EE8" s="5"/>
      <c r="EF8" s="5"/>
      <c r="EG8" s="5"/>
      <c r="EH8" s="5"/>
      <c r="EI8" s="5"/>
      <c r="EJ8" s="3"/>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row>
    <row r="9" spans="1:190" ht="12.75" customHeight="1">
      <c r="A9" s="28">
        <f>IF(C9="√",1,0)</f>
        <v>1</v>
      </c>
      <c r="B9" s="106">
        <v>74</v>
      </c>
      <c r="C9" s="101" t="s">
        <v>56</v>
      </c>
      <c r="D9" s="29">
        <f>IF(B9*O9&gt;1,B9,C6*D7)</f>
        <v>0</v>
      </c>
      <c r="E9" s="162" t="s">
        <v>39</v>
      </c>
      <c r="F9" s="162"/>
      <c r="G9" s="162"/>
      <c r="H9" s="162"/>
      <c r="I9" s="162"/>
      <c r="J9" s="162"/>
      <c r="K9" s="162"/>
      <c r="L9" s="162"/>
      <c r="M9" s="162"/>
      <c r="N9" s="12"/>
      <c r="O9" s="28">
        <f>IF(A9=1,0,1)</f>
        <v>0</v>
      </c>
      <c r="P9" s="186" t="s">
        <v>8</v>
      </c>
      <c r="Q9" s="187"/>
      <c r="R9" s="187"/>
      <c r="S9" s="187"/>
      <c r="T9" s="187"/>
      <c r="U9" s="187"/>
      <c r="V9" s="191"/>
      <c r="W9" s="213"/>
      <c r="X9" s="30"/>
      <c r="Y9" s="186" t="s">
        <v>8</v>
      </c>
      <c r="Z9" s="187"/>
      <c r="AA9" s="187"/>
      <c r="AB9" s="187"/>
      <c r="AC9" s="187"/>
      <c r="AD9" s="187"/>
      <c r="AE9" s="191"/>
      <c r="AF9" s="213"/>
      <c r="AG9" s="20"/>
      <c r="AH9" s="186" t="s">
        <v>8</v>
      </c>
      <c r="AI9" s="187"/>
      <c r="AJ9" s="187"/>
      <c r="AK9" s="187"/>
      <c r="AL9" s="187"/>
      <c r="AM9" s="187"/>
      <c r="AN9" s="191"/>
      <c r="AO9" s="213"/>
      <c r="AP9" s="20"/>
      <c r="AQ9" s="186" t="s">
        <v>8</v>
      </c>
      <c r="AR9" s="187"/>
      <c r="AS9" s="187"/>
      <c r="AT9" s="187"/>
      <c r="AU9" s="187"/>
      <c r="AV9" s="187"/>
      <c r="AW9" s="191"/>
      <c r="AX9" s="213"/>
      <c r="AY9" s="20"/>
      <c r="AZ9" s="186" t="s">
        <v>8</v>
      </c>
      <c r="BA9" s="187"/>
      <c r="BB9" s="187"/>
      <c r="BC9" s="187"/>
      <c r="BD9" s="187"/>
      <c r="BE9" s="187"/>
      <c r="BF9" s="191"/>
      <c r="BG9" s="213"/>
      <c r="BN9" s="2" t="s">
        <v>44</v>
      </c>
      <c r="BO9" s="2" t="s">
        <v>5</v>
      </c>
      <c r="BP9" s="31" t="s">
        <v>2</v>
      </c>
      <c r="BQ9" s="221"/>
      <c r="BS9" s="206"/>
      <c r="BT9" s="207"/>
      <c r="BU9" s="207"/>
      <c r="BV9" s="207"/>
      <c r="BW9" s="207"/>
      <c r="BX9" s="207"/>
      <c r="BY9" s="207"/>
      <c r="BZ9" s="207"/>
      <c r="CA9" s="208"/>
      <c r="CB9" s="231"/>
      <c r="CC9" s="232"/>
      <c r="CD9" s="232"/>
      <c r="CE9" s="232"/>
      <c r="CF9" s="232"/>
      <c r="CG9" s="232"/>
      <c r="CH9" s="232"/>
      <c r="CI9" s="232"/>
      <c r="CJ9" s="233"/>
      <c r="CK9" s="206"/>
      <c r="CL9" s="207"/>
      <c r="CM9" s="207"/>
      <c r="CN9" s="207"/>
      <c r="CO9" s="207"/>
      <c r="CP9" s="207"/>
      <c r="CQ9" s="207"/>
      <c r="CR9" s="207"/>
      <c r="CS9" s="208"/>
      <c r="CT9" s="231"/>
      <c r="CU9" s="232"/>
      <c r="CV9" s="232"/>
      <c r="CW9" s="232"/>
      <c r="CX9" s="232"/>
      <c r="CY9" s="232"/>
      <c r="CZ9" s="232"/>
      <c r="DA9" s="232"/>
      <c r="DB9" s="233"/>
      <c r="DC9" s="206"/>
      <c r="DD9" s="207"/>
      <c r="DE9" s="207"/>
      <c r="DF9" s="207"/>
      <c r="DG9" s="207"/>
      <c r="DH9" s="207"/>
      <c r="DI9" s="207"/>
      <c r="DJ9" s="207"/>
      <c r="DK9" s="208"/>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row>
    <row r="10" spans="1:190" ht="12.75" customHeight="1" thickBot="1">
      <c r="A10" s="28">
        <f>IF(C10="√",1,0)</f>
        <v>1</v>
      </c>
      <c r="B10" s="106">
        <v>75</v>
      </c>
      <c r="C10" s="101" t="s">
        <v>56</v>
      </c>
      <c r="D10" s="29">
        <f>IF(B10*O10&gt;1,B10,C6*D7+2)</f>
        <v>2</v>
      </c>
      <c r="E10" s="162" t="s">
        <v>40</v>
      </c>
      <c r="F10" s="162"/>
      <c r="G10" s="162"/>
      <c r="H10" s="162"/>
      <c r="I10" s="162"/>
      <c r="J10" s="162"/>
      <c r="K10" s="162"/>
      <c r="L10" s="162"/>
      <c r="M10" s="162"/>
      <c r="N10" s="12"/>
      <c r="O10" s="28">
        <f>IF(A10=1,0,1)</f>
        <v>0</v>
      </c>
      <c r="P10" s="188"/>
      <c r="Q10" s="189"/>
      <c r="R10" s="189"/>
      <c r="S10" s="189"/>
      <c r="T10" s="189"/>
      <c r="U10" s="189"/>
      <c r="V10" s="190"/>
      <c r="W10" s="213"/>
      <c r="X10" s="29"/>
      <c r="Y10" s="188"/>
      <c r="Z10" s="189"/>
      <c r="AA10" s="189"/>
      <c r="AB10" s="189"/>
      <c r="AC10" s="189"/>
      <c r="AD10" s="189"/>
      <c r="AE10" s="190"/>
      <c r="AF10" s="213"/>
      <c r="AG10" s="20"/>
      <c r="AH10" s="188"/>
      <c r="AI10" s="189"/>
      <c r="AJ10" s="189"/>
      <c r="AK10" s="189"/>
      <c r="AL10" s="189"/>
      <c r="AM10" s="189"/>
      <c r="AN10" s="190"/>
      <c r="AO10" s="213"/>
      <c r="AP10" s="20"/>
      <c r="AQ10" s="188"/>
      <c r="AR10" s="189"/>
      <c r="AS10" s="189"/>
      <c r="AT10" s="189"/>
      <c r="AU10" s="189"/>
      <c r="AV10" s="189"/>
      <c r="AW10" s="190"/>
      <c r="AX10" s="213"/>
      <c r="AY10" s="20"/>
      <c r="AZ10" s="188"/>
      <c r="BA10" s="189"/>
      <c r="BB10" s="189"/>
      <c r="BC10" s="189"/>
      <c r="BD10" s="189"/>
      <c r="BE10" s="189"/>
      <c r="BF10" s="190"/>
      <c r="BG10" s="213"/>
      <c r="BI10" s="222" t="s">
        <v>43</v>
      </c>
      <c r="BJ10" s="222"/>
      <c r="BK10" s="222"/>
      <c r="BL10" s="222"/>
      <c r="BM10" s="222"/>
      <c r="BN10" s="32">
        <f>IF(OR($BI$7="NRW-Liga",$BI$7="Regionalliga",$BI$7="Oberliga",$BI$7="Verbandsliga",$BI$7="Landesliga"),4,IF($BI$7="Masters",3,0))</f>
        <v>0</v>
      </c>
      <c r="BO10" s="32">
        <f>IF(OR($BI$7="NRW-Liga",$BI$7="Regionalliga"),3,IF($BI$7="Masters",3,0))</f>
        <v>0</v>
      </c>
      <c r="BP10" s="33">
        <f>IF($BI$8="Herren",BN10,IF($BI$8="Damen",BO10,0))</f>
        <v>0</v>
      </c>
      <c r="BQ10" s="221"/>
      <c r="BS10" s="206"/>
      <c r="BT10" s="207"/>
      <c r="BU10" s="207"/>
      <c r="BV10" s="207"/>
      <c r="BW10" s="207"/>
      <c r="BX10" s="207"/>
      <c r="BY10" s="207"/>
      <c r="BZ10" s="207"/>
      <c r="CA10" s="208"/>
      <c r="CB10" s="231"/>
      <c r="CC10" s="232"/>
      <c r="CD10" s="232"/>
      <c r="CE10" s="232"/>
      <c r="CF10" s="232"/>
      <c r="CG10" s="232"/>
      <c r="CH10" s="232"/>
      <c r="CI10" s="232"/>
      <c r="CJ10" s="233"/>
      <c r="CK10" s="206"/>
      <c r="CL10" s="207"/>
      <c r="CM10" s="207"/>
      <c r="CN10" s="207"/>
      <c r="CO10" s="207"/>
      <c r="CP10" s="207"/>
      <c r="CQ10" s="207"/>
      <c r="CR10" s="207"/>
      <c r="CS10" s="208"/>
      <c r="CT10" s="231"/>
      <c r="CU10" s="232"/>
      <c r="CV10" s="232"/>
      <c r="CW10" s="232"/>
      <c r="CX10" s="232"/>
      <c r="CY10" s="232"/>
      <c r="CZ10" s="232"/>
      <c r="DA10" s="232"/>
      <c r="DB10" s="233"/>
      <c r="DC10" s="206"/>
      <c r="DD10" s="207"/>
      <c r="DE10" s="207"/>
      <c r="DF10" s="207"/>
      <c r="DG10" s="207"/>
      <c r="DH10" s="207"/>
      <c r="DI10" s="207"/>
      <c r="DJ10" s="207"/>
      <c r="DK10" s="208"/>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row>
    <row r="11" spans="1:190" ht="12.75" customHeight="1" thickBot="1">
      <c r="A11" s="28">
        <f>IF(C11="√",1,0)</f>
        <v>1</v>
      </c>
      <c r="B11" s="107"/>
      <c r="C11" s="101" t="s">
        <v>56</v>
      </c>
      <c r="D11" s="29">
        <f>IF(B11*O11&gt;1,B11,D9*D7)</f>
        <v>0</v>
      </c>
      <c r="E11" s="162" t="s">
        <v>26</v>
      </c>
      <c r="F11" s="162"/>
      <c r="G11" s="162"/>
      <c r="H11" s="162"/>
      <c r="I11" s="162"/>
      <c r="J11" s="162"/>
      <c r="K11" s="162"/>
      <c r="L11" s="162"/>
      <c r="M11" s="162"/>
      <c r="N11" s="12"/>
      <c r="O11" s="28"/>
      <c r="P11" s="170" t="s">
        <v>21</v>
      </c>
      <c r="Q11" s="171"/>
      <c r="R11" s="171"/>
      <c r="S11" s="171"/>
      <c r="T11" s="164" t="s">
        <v>53</v>
      </c>
      <c r="U11" s="167" t="s">
        <v>1</v>
      </c>
      <c r="V11" s="157" t="s">
        <v>0</v>
      </c>
      <c r="W11" s="213"/>
      <c r="X11" s="29"/>
      <c r="Y11" s="170" t="s">
        <v>21</v>
      </c>
      <c r="Z11" s="171"/>
      <c r="AA11" s="171"/>
      <c r="AB11" s="171"/>
      <c r="AC11" s="164" t="s">
        <v>53</v>
      </c>
      <c r="AD11" s="167" t="s">
        <v>1</v>
      </c>
      <c r="AE11" s="157" t="s">
        <v>0</v>
      </c>
      <c r="AF11" s="213"/>
      <c r="AG11" s="20"/>
      <c r="AH11" s="170" t="s">
        <v>21</v>
      </c>
      <c r="AI11" s="171"/>
      <c r="AJ11" s="171"/>
      <c r="AK11" s="171"/>
      <c r="AL11" s="164" t="s">
        <v>53</v>
      </c>
      <c r="AM11" s="167" t="s">
        <v>1</v>
      </c>
      <c r="AN11" s="157" t="s">
        <v>0</v>
      </c>
      <c r="AO11" s="213"/>
      <c r="AP11" s="20"/>
      <c r="AQ11" s="170" t="s">
        <v>21</v>
      </c>
      <c r="AR11" s="171"/>
      <c r="AS11" s="171"/>
      <c r="AT11" s="171"/>
      <c r="AU11" s="164" t="s">
        <v>53</v>
      </c>
      <c r="AV11" s="167" t="s">
        <v>1</v>
      </c>
      <c r="AW11" s="157" t="s">
        <v>0</v>
      </c>
      <c r="AX11" s="213"/>
      <c r="AY11" s="20"/>
      <c r="AZ11" s="170" t="s">
        <v>21</v>
      </c>
      <c r="BA11" s="171"/>
      <c r="BB11" s="171"/>
      <c r="BC11" s="171"/>
      <c r="BD11" s="164" t="s">
        <v>53</v>
      </c>
      <c r="BE11" s="167" t="s">
        <v>1</v>
      </c>
      <c r="BF11" s="157" t="s">
        <v>0</v>
      </c>
      <c r="BG11" s="213"/>
      <c r="BI11" s="222" t="s">
        <v>45</v>
      </c>
      <c r="BJ11" s="222"/>
      <c r="BK11" s="222"/>
      <c r="BL11" s="222"/>
      <c r="BM11" s="222"/>
      <c r="BN11" s="32">
        <f>IF(OR($BI$7="NRW-Liga",$BI$7="Regionalliga",$BI$7="Oberliga",$BI$7="Verbandsliga",$BI$7="Landesliga"),3,IF($BI$7="Masters",2,0))</f>
        <v>0</v>
      </c>
      <c r="BO11" s="32">
        <f>IF(OR($BI$7="NRW-Liga",$BI$7="Regionalliga"),2,IF($BI$7="Masters",2,0))</f>
        <v>0</v>
      </c>
      <c r="BP11" s="33">
        <f>IF($BI$8="Herren",BN11,IF($BI$8="Damen",BO11,0))</f>
        <v>0</v>
      </c>
      <c r="BQ11" s="221"/>
      <c r="BS11" s="206"/>
      <c r="BT11" s="207"/>
      <c r="BU11" s="207"/>
      <c r="BV11" s="207"/>
      <c r="BW11" s="207"/>
      <c r="BX11" s="207"/>
      <c r="BY11" s="207"/>
      <c r="BZ11" s="207"/>
      <c r="CA11" s="208"/>
      <c r="CB11" s="231"/>
      <c r="CC11" s="232"/>
      <c r="CD11" s="232"/>
      <c r="CE11" s="232"/>
      <c r="CF11" s="232"/>
      <c r="CG11" s="232"/>
      <c r="CH11" s="232"/>
      <c r="CI11" s="232"/>
      <c r="CJ11" s="233"/>
      <c r="CK11" s="206"/>
      <c r="CL11" s="207"/>
      <c r="CM11" s="207"/>
      <c r="CN11" s="207"/>
      <c r="CO11" s="207"/>
      <c r="CP11" s="207"/>
      <c r="CQ11" s="207"/>
      <c r="CR11" s="207"/>
      <c r="CS11" s="208"/>
      <c r="CT11" s="231"/>
      <c r="CU11" s="232"/>
      <c r="CV11" s="232"/>
      <c r="CW11" s="232"/>
      <c r="CX11" s="232"/>
      <c r="CY11" s="232"/>
      <c r="CZ11" s="232"/>
      <c r="DA11" s="232"/>
      <c r="DB11" s="233"/>
      <c r="DC11" s="206"/>
      <c r="DD11" s="207"/>
      <c r="DE11" s="207"/>
      <c r="DF11" s="207"/>
      <c r="DG11" s="207"/>
      <c r="DH11" s="207"/>
      <c r="DI11" s="207"/>
      <c r="DJ11" s="207"/>
      <c r="DK11" s="208"/>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row>
    <row r="12" spans="1:190" ht="12.75" customHeight="1" thickBot="1">
      <c r="A12" s="28"/>
      <c r="B12" s="103"/>
      <c r="C12" s="102"/>
      <c r="D12" s="6"/>
      <c r="E12" s="174" t="str">
        <f>"(bzw weniger als "&amp;BP11&amp;" Starter oder "&amp;BP12&amp;" Finisher !)"</f>
        <v>(bzw weniger als 0 Starter oder 0 Finisher !)</v>
      </c>
      <c r="F12" s="174"/>
      <c r="G12" s="174"/>
      <c r="H12" s="174"/>
      <c r="I12" s="174"/>
      <c r="J12" s="174"/>
      <c r="K12" s="174"/>
      <c r="L12" s="174"/>
      <c r="M12" s="174"/>
      <c r="N12" s="12"/>
      <c r="O12" s="68"/>
      <c r="P12" s="172" t="s">
        <v>61</v>
      </c>
      <c r="Q12" s="173"/>
      <c r="R12" s="173"/>
      <c r="S12" s="173"/>
      <c r="T12" s="165"/>
      <c r="U12" s="168"/>
      <c r="V12" s="158"/>
      <c r="W12" s="213"/>
      <c r="X12" s="6"/>
      <c r="Y12" s="172" t="s">
        <v>61</v>
      </c>
      <c r="Z12" s="173"/>
      <c r="AA12" s="173"/>
      <c r="AB12" s="173"/>
      <c r="AC12" s="165"/>
      <c r="AD12" s="168"/>
      <c r="AE12" s="158"/>
      <c r="AF12" s="213"/>
      <c r="AG12" s="20"/>
      <c r="AH12" s="172" t="s">
        <v>61</v>
      </c>
      <c r="AI12" s="173"/>
      <c r="AJ12" s="173"/>
      <c r="AK12" s="173"/>
      <c r="AL12" s="165"/>
      <c r="AM12" s="168"/>
      <c r="AN12" s="158"/>
      <c r="AO12" s="213"/>
      <c r="AP12" s="20"/>
      <c r="AQ12" s="172" t="s">
        <v>61</v>
      </c>
      <c r="AR12" s="173"/>
      <c r="AS12" s="173"/>
      <c r="AT12" s="173"/>
      <c r="AU12" s="165"/>
      <c r="AV12" s="168"/>
      <c r="AW12" s="158"/>
      <c r="AX12" s="213"/>
      <c r="AY12" s="20"/>
      <c r="AZ12" s="172" t="s">
        <v>61</v>
      </c>
      <c r="BA12" s="173"/>
      <c r="BB12" s="173"/>
      <c r="BC12" s="173"/>
      <c r="BD12" s="165"/>
      <c r="BE12" s="168"/>
      <c r="BF12" s="158"/>
      <c r="BG12" s="213"/>
      <c r="BI12" s="222" t="s">
        <v>42</v>
      </c>
      <c r="BJ12" s="222"/>
      <c r="BK12" s="222"/>
      <c r="BL12" s="222"/>
      <c r="BM12" s="222"/>
      <c r="BN12" s="32">
        <f>IF(OR($BI$7="NRW-Liga",$BI$7="Regionalliga",$BI$7="Oberliga",$BI$7="Verbandsliga",$BI$7="Landesliga"),3,IF($BI$7="Masters",2,0))</f>
        <v>0</v>
      </c>
      <c r="BO12" s="32">
        <f>IF(OR($BI$7="NRW-Liga",$BI$7="Regionalliga"),2,IF($BI$7="Masters",2,0))</f>
        <v>0</v>
      </c>
      <c r="BP12" s="31">
        <f>IF($BI$8="Herren",BN12,IF($BI$8="Damen",BO12,0))</f>
        <v>0</v>
      </c>
      <c r="BQ12" s="221"/>
      <c r="BS12" s="209"/>
      <c r="BT12" s="210"/>
      <c r="BU12" s="210"/>
      <c r="BV12" s="210"/>
      <c r="BW12" s="210"/>
      <c r="BX12" s="210"/>
      <c r="BY12" s="210"/>
      <c r="BZ12" s="210"/>
      <c r="CA12" s="211"/>
      <c r="CB12" s="234"/>
      <c r="CC12" s="235"/>
      <c r="CD12" s="235"/>
      <c r="CE12" s="235"/>
      <c r="CF12" s="235"/>
      <c r="CG12" s="235"/>
      <c r="CH12" s="235"/>
      <c r="CI12" s="235"/>
      <c r="CJ12" s="236"/>
      <c r="CK12" s="209"/>
      <c r="CL12" s="210"/>
      <c r="CM12" s="210"/>
      <c r="CN12" s="210"/>
      <c r="CO12" s="210"/>
      <c r="CP12" s="210"/>
      <c r="CQ12" s="210"/>
      <c r="CR12" s="210"/>
      <c r="CS12" s="211"/>
      <c r="CT12" s="234"/>
      <c r="CU12" s="235"/>
      <c r="CV12" s="235"/>
      <c r="CW12" s="235"/>
      <c r="CX12" s="235"/>
      <c r="CY12" s="235"/>
      <c r="CZ12" s="235"/>
      <c r="DA12" s="235"/>
      <c r="DB12" s="236"/>
      <c r="DC12" s="209"/>
      <c r="DD12" s="210"/>
      <c r="DE12" s="210"/>
      <c r="DF12" s="210"/>
      <c r="DG12" s="210"/>
      <c r="DH12" s="210"/>
      <c r="DI12" s="210"/>
      <c r="DJ12" s="210"/>
      <c r="DK12" s="211"/>
      <c r="DM12" s="9"/>
      <c r="DN12" s="197" t="s">
        <v>19</v>
      </c>
      <c r="DO12" s="197" t="s">
        <v>20</v>
      </c>
      <c r="DP12" s="34"/>
      <c r="DQ12" s="34" t="s">
        <v>55</v>
      </c>
      <c r="DR12" s="64"/>
      <c r="DS12" s="64"/>
      <c r="DT12" s="64"/>
      <c r="DU12" s="64"/>
      <c r="DV12" s="64"/>
      <c r="DW12" s="196" t="s">
        <v>65</v>
      </c>
      <c r="DX12" s="197"/>
      <c r="DY12" s="197"/>
      <c r="DZ12" s="197"/>
      <c r="EA12" s="198"/>
      <c r="EB12" s="64" t="s">
        <v>58</v>
      </c>
      <c r="EC12" s="196" t="s">
        <v>68</v>
      </c>
      <c r="ED12" s="197"/>
      <c r="EE12" s="197"/>
      <c r="EF12" s="197"/>
      <c r="EG12" s="197"/>
      <c r="EH12" s="61" t="s">
        <v>24</v>
      </c>
      <c r="EI12" s="61" t="s">
        <v>11</v>
      </c>
      <c r="EJ12" s="10"/>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row>
    <row r="13" spans="1:190" ht="12.75" customHeight="1">
      <c r="A13" s="28">
        <f>IF(C13="√",1,0)</f>
        <v>1</v>
      </c>
      <c r="B13" s="107"/>
      <c r="C13" s="101" t="s">
        <v>56</v>
      </c>
      <c r="D13" s="29">
        <f>IF(B13*O13&gt;1,B13,D7*D10)</f>
        <v>0</v>
      </c>
      <c r="E13" s="162" t="s">
        <v>47</v>
      </c>
      <c r="F13" s="162"/>
      <c r="G13" s="162"/>
      <c r="H13" s="162"/>
      <c r="I13" s="162"/>
      <c r="J13" s="162"/>
      <c r="K13" s="162"/>
      <c r="L13" s="162"/>
      <c r="M13" s="162"/>
      <c r="N13" s="163"/>
      <c r="O13" s="28"/>
      <c r="P13" s="172" t="s">
        <v>63</v>
      </c>
      <c r="Q13" s="173"/>
      <c r="R13" s="173"/>
      <c r="S13" s="173"/>
      <c r="T13" s="165"/>
      <c r="U13" s="168"/>
      <c r="V13" s="158"/>
      <c r="W13" s="213"/>
      <c r="X13" s="20"/>
      <c r="Y13" s="172" t="s">
        <v>63</v>
      </c>
      <c r="Z13" s="173"/>
      <c r="AA13" s="173"/>
      <c r="AB13" s="173"/>
      <c r="AC13" s="165"/>
      <c r="AD13" s="168"/>
      <c r="AE13" s="158"/>
      <c r="AF13" s="213"/>
      <c r="AG13" s="20"/>
      <c r="AH13" s="172" t="s">
        <v>63</v>
      </c>
      <c r="AI13" s="173"/>
      <c r="AJ13" s="173"/>
      <c r="AK13" s="173"/>
      <c r="AL13" s="165"/>
      <c r="AM13" s="168"/>
      <c r="AN13" s="158"/>
      <c r="AO13" s="213"/>
      <c r="AP13" s="20"/>
      <c r="AQ13" s="172" t="s">
        <v>63</v>
      </c>
      <c r="AR13" s="173"/>
      <c r="AS13" s="173"/>
      <c r="AT13" s="173"/>
      <c r="AU13" s="165"/>
      <c r="AV13" s="168"/>
      <c r="AW13" s="158"/>
      <c r="AX13" s="213"/>
      <c r="AY13" s="20"/>
      <c r="AZ13" s="172" t="s">
        <v>63</v>
      </c>
      <c r="BA13" s="173"/>
      <c r="BB13" s="173"/>
      <c r="BC13" s="173"/>
      <c r="BD13" s="165"/>
      <c r="BE13" s="168"/>
      <c r="BF13" s="158"/>
      <c r="BG13" s="213"/>
      <c r="BI13" s="222" t="s">
        <v>46</v>
      </c>
      <c r="BJ13" s="222"/>
      <c r="BK13" s="222"/>
      <c r="BL13" s="222"/>
      <c r="BM13" s="222"/>
      <c r="BN13" s="35"/>
      <c r="BO13" s="35"/>
      <c r="BP13" s="31">
        <f>IF(BI7="Masters",25,18)</f>
        <v>18</v>
      </c>
      <c r="BQ13" s="221"/>
      <c r="BS13" s="223" t="s">
        <v>49</v>
      </c>
      <c r="BT13" s="216" t="s">
        <v>51</v>
      </c>
      <c r="BU13" s="218" t="s">
        <v>50</v>
      </c>
      <c r="BV13" s="218"/>
      <c r="BW13" s="218"/>
      <c r="BX13" s="218"/>
      <c r="BY13" s="214" t="s">
        <v>10</v>
      </c>
      <c r="BZ13" s="216" t="s">
        <v>1</v>
      </c>
      <c r="CA13" s="219" t="s">
        <v>0</v>
      </c>
      <c r="CB13" s="223" t="s">
        <v>49</v>
      </c>
      <c r="CC13" s="216" t="s">
        <v>51</v>
      </c>
      <c r="CD13" s="218" t="s">
        <v>50</v>
      </c>
      <c r="CE13" s="218"/>
      <c r="CF13" s="218"/>
      <c r="CG13" s="218"/>
      <c r="CH13" s="214" t="s">
        <v>10</v>
      </c>
      <c r="CI13" s="216" t="s">
        <v>1</v>
      </c>
      <c r="CJ13" s="219" t="s">
        <v>0</v>
      </c>
      <c r="CK13" s="223" t="s">
        <v>49</v>
      </c>
      <c r="CL13" s="216" t="s">
        <v>51</v>
      </c>
      <c r="CM13" s="218" t="s">
        <v>50</v>
      </c>
      <c r="CN13" s="218"/>
      <c r="CO13" s="218"/>
      <c r="CP13" s="218"/>
      <c r="CQ13" s="214" t="s">
        <v>10</v>
      </c>
      <c r="CR13" s="216" t="s">
        <v>1</v>
      </c>
      <c r="CS13" s="219" t="s">
        <v>0</v>
      </c>
      <c r="CT13" s="223" t="s">
        <v>49</v>
      </c>
      <c r="CU13" s="216" t="s">
        <v>51</v>
      </c>
      <c r="CV13" s="218" t="s">
        <v>50</v>
      </c>
      <c r="CW13" s="218"/>
      <c r="CX13" s="218"/>
      <c r="CY13" s="218"/>
      <c r="CZ13" s="214" t="s">
        <v>10</v>
      </c>
      <c r="DA13" s="216" t="s">
        <v>1</v>
      </c>
      <c r="DB13" s="219" t="s">
        <v>0</v>
      </c>
      <c r="DC13" s="223" t="s">
        <v>49</v>
      </c>
      <c r="DD13" s="216" t="s">
        <v>51</v>
      </c>
      <c r="DE13" s="218" t="s">
        <v>50</v>
      </c>
      <c r="DF13" s="218"/>
      <c r="DG13" s="218"/>
      <c r="DH13" s="218"/>
      <c r="DI13" s="214" t="s">
        <v>10</v>
      </c>
      <c r="DJ13" s="216" t="s">
        <v>1</v>
      </c>
      <c r="DK13" s="219" t="s">
        <v>0</v>
      </c>
      <c r="DM13" s="11"/>
      <c r="DN13" s="212"/>
      <c r="DO13" s="212"/>
      <c r="DP13" s="7"/>
      <c r="DQ13" s="7" t="s">
        <v>54</v>
      </c>
      <c r="DR13" s="65" t="s">
        <v>1</v>
      </c>
      <c r="DS13" s="65" t="s">
        <v>18</v>
      </c>
      <c r="DT13" s="65" t="s">
        <v>17</v>
      </c>
      <c r="DU13" s="65" t="s">
        <v>0</v>
      </c>
      <c r="DV13" s="65" t="s">
        <v>53</v>
      </c>
      <c r="DW13" s="62" t="s">
        <v>2</v>
      </c>
      <c r="DX13" s="7" t="s">
        <v>3</v>
      </c>
      <c r="DY13" s="7" t="s">
        <v>4</v>
      </c>
      <c r="DZ13" s="7" t="s">
        <v>5</v>
      </c>
      <c r="EA13" s="7" t="s">
        <v>6</v>
      </c>
      <c r="EB13" s="65" t="s">
        <v>59</v>
      </c>
      <c r="EC13" s="62" t="s">
        <v>2</v>
      </c>
      <c r="ED13" s="7" t="s">
        <v>3</v>
      </c>
      <c r="EE13" s="7" t="s">
        <v>4</v>
      </c>
      <c r="EF13" s="7" t="s">
        <v>5</v>
      </c>
      <c r="EG13" s="7" t="s">
        <v>6</v>
      </c>
      <c r="EH13" s="62" t="s">
        <v>66</v>
      </c>
      <c r="EI13" s="62" t="s">
        <v>24</v>
      </c>
      <c r="EJ13" s="1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1"/>
      <c r="FU13" s="91"/>
      <c r="FV13" s="91"/>
      <c r="FW13" s="91"/>
      <c r="FX13" s="91"/>
      <c r="FY13" s="91"/>
      <c r="FZ13" s="91"/>
      <c r="GA13" s="91"/>
      <c r="GB13" s="91"/>
      <c r="GC13" s="91"/>
      <c r="GD13" s="91"/>
      <c r="GE13" s="91"/>
      <c r="GF13" s="91"/>
      <c r="GG13" s="91"/>
      <c r="GH13" s="91"/>
    </row>
    <row r="14" spans="1:190" ht="12.75" customHeight="1" thickBot="1">
      <c r="A14" s="28"/>
      <c r="B14" s="103"/>
      <c r="C14" s="101"/>
      <c r="D14" s="29"/>
      <c r="E14" s="162" t="s">
        <v>48</v>
      </c>
      <c r="F14" s="162"/>
      <c r="G14" s="162"/>
      <c r="H14" s="162"/>
      <c r="I14" s="162"/>
      <c r="J14" s="162"/>
      <c r="K14" s="162"/>
      <c r="L14" s="162"/>
      <c r="M14" s="162"/>
      <c r="N14" s="163"/>
      <c r="O14" s="20"/>
      <c r="P14" s="160" t="s">
        <v>62</v>
      </c>
      <c r="Q14" s="161"/>
      <c r="R14" s="161"/>
      <c r="S14" s="161"/>
      <c r="T14" s="166"/>
      <c r="U14" s="169"/>
      <c r="V14" s="159"/>
      <c r="W14" s="67"/>
      <c r="X14" s="20"/>
      <c r="Y14" s="160" t="s">
        <v>62</v>
      </c>
      <c r="Z14" s="161"/>
      <c r="AA14" s="161"/>
      <c r="AB14" s="161"/>
      <c r="AC14" s="166"/>
      <c r="AD14" s="169"/>
      <c r="AE14" s="159"/>
      <c r="AF14" s="67"/>
      <c r="AG14" s="20"/>
      <c r="AH14" s="160" t="s">
        <v>62</v>
      </c>
      <c r="AI14" s="161"/>
      <c r="AJ14" s="161"/>
      <c r="AK14" s="161"/>
      <c r="AL14" s="166"/>
      <c r="AM14" s="169"/>
      <c r="AN14" s="159"/>
      <c r="AO14" s="67"/>
      <c r="AP14" s="20"/>
      <c r="AQ14" s="160" t="s">
        <v>62</v>
      </c>
      <c r="AR14" s="161"/>
      <c r="AS14" s="161"/>
      <c r="AT14" s="161"/>
      <c r="AU14" s="166"/>
      <c r="AV14" s="169"/>
      <c r="AW14" s="159"/>
      <c r="AX14" s="67"/>
      <c r="AY14" s="20"/>
      <c r="AZ14" s="160" t="s">
        <v>62</v>
      </c>
      <c r="BA14" s="161"/>
      <c r="BB14" s="161"/>
      <c r="BC14" s="161"/>
      <c r="BD14" s="166"/>
      <c r="BE14" s="169"/>
      <c r="BF14" s="159"/>
      <c r="BG14" s="67"/>
      <c r="BI14" s="2"/>
      <c r="BJ14" s="2"/>
      <c r="BK14" s="2"/>
      <c r="BL14" s="2"/>
      <c r="BM14" s="2"/>
      <c r="BN14" s="48"/>
      <c r="BO14" s="48"/>
      <c r="BP14" s="49"/>
      <c r="BQ14" s="25"/>
      <c r="BS14" s="224"/>
      <c r="BT14" s="217"/>
      <c r="BU14" s="50"/>
      <c r="BV14" s="50"/>
      <c r="BW14" s="50"/>
      <c r="BX14" s="50"/>
      <c r="BY14" s="215"/>
      <c r="BZ14" s="217"/>
      <c r="CA14" s="220"/>
      <c r="CB14" s="224"/>
      <c r="CC14" s="217"/>
      <c r="CD14" s="50"/>
      <c r="CE14" s="50"/>
      <c r="CF14" s="50"/>
      <c r="CG14" s="50"/>
      <c r="CH14" s="215"/>
      <c r="CI14" s="217"/>
      <c r="CJ14" s="220"/>
      <c r="CK14" s="224"/>
      <c r="CL14" s="217"/>
      <c r="CM14" s="50"/>
      <c r="CN14" s="50"/>
      <c r="CO14" s="50"/>
      <c r="CP14" s="50"/>
      <c r="CQ14" s="215"/>
      <c r="CR14" s="217"/>
      <c r="CS14" s="220"/>
      <c r="CT14" s="224"/>
      <c r="CU14" s="217"/>
      <c r="CV14" s="50"/>
      <c r="CW14" s="50"/>
      <c r="CX14" s="50"/>
      <c r="CY14" s="50"/>
      <c r="CZ14" s="215"/>
      <c r="DA14" s="217"/>
      <c r="DB14" s="220"/>
      <c r="DC14" s="224"/>
      <c r="DD14" s="217"/>
      <c r="DE14" s="50"/>
      <c r="DF14" s="50"/>
      <c r="DG14" s="50"/>
      <c r="DH14" s="50"/>
      <c r="DI14" s="215"/>
      <c r="DJ14" s="217"/>
      <c r="DK14" s="220"/>
      <c r="DM14" s="16"/>
      <c r="DN14" s="23"/>
      <c r="DO14" s="23"/>
      <c r="DP14" s="23"/>
      <c r="DQ14" s="23"/>
      <c r="DR14" s="66"/>
      <c r="DS14" s="66"/>
      <c r="DT14" s="66"/>
      <c r="DU14" s="66"/>
      <c r="DV14" s="66"/>
      <c r="DW14" s="63"/>
      <c r="DX14" s="23"/>
      <c r="DY14" s="23"/>
      <c r="DZ14" s="23"/>
      <c r="EA14" s="23"/>
      <c r="EB14" s="66"/>
      <c r="EC14" s="63"/>
      <c r="ED14" s="23"/>
      <c r="EE14" s="23"/>
      <c r="EF14" s="23"/>
      <c r="EG14" s="23"/>
      <c r="EH14" s="63" t="s">
        <v>67</v>
      </c>
      <c r="EI14" s="63" t="s">
        <v>64</v>
      </c>
      <c r="EJ14" s="13"/>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1"/>
      <c r="FU14" s="91"/>
      <c r="FV14" s="91"/>
      <c r="FW14" s="91"/>
      <c r="FX14" s="91"/>
      <c r="FY14" s="91"/>
      <c r="FZ14" s="91"/>
      <c r="GA14" s="91"/>
      <c r="GB14" s="91"/>
      <c r="GC14" s="91"/>
      <c r="GD14" s="91"/>
      <c r="GE14" s="91"/>
      <c r="GF14" s="91"/>
      <c r="GG14" s="91"/>
      <c r="GH14" s="91"/>
    </row>
    <row r="15" spans="1:190" ht="12.75" customHeight="1" thickBot="1">
      <c r="A15" s="28">
        <f>IF(C15="√",1,0)</f>
        <v>1</v>
      </c>
      <c r="B15" s="104"/>
      <c r="C15" s="105" t="s">
        <v>56</v>
      </c>
      <c r="D15" s="201" t="s">
        <v>60</v>
      </c>
      <c r="E15" s="201"/>
      <c r="F15" s="201"/>
      <c r="G15" s="201"/>
      <c r="H15" s="201"/>
      <c r="I15" s="201"/>
      <c r="J15" s="201"/>
      <c r="K15" s="201"/>
      <c r="L15" s="201"/>
      <c r="M15" s="201"/>
      <c r="N15" s="13"/>
      <c r="O15" s="20"/>
      <c r="P15" s="6"/>
      <c r="Q15" s="6"/>
      <c r="R15" s="6"/>
      <c r="S15" s="6"/>
      <c r="T15" s="46"/>
      <c r="U15" s="47"/>
      <c r="V15" s="47"/>
      <c r="W15" s="67"/>
      <c r="X15" s="20"/>
      <c r="Y15" s="17"/>
      <c r="Z15" s="17"/>
      <c r="AA15" s="17"/>
      <c r="AB15" s="17"/>
      <c r="AC15" s="18"/>
      <c r="AD15" s="4"/>
      <c r="AE15" s="4"/>
      <c r="AF15" s="67"/>
      <c r="AG15" s="20"/>
      <c r="AH15" s="17"/>
      <c r="AI15" s="17"/>
      <c r="AJ15" s="17"/>
      <c r="AK15" s="17"/>
      <c r="AL15" s="18"/>
      <c r="AM15" s="4"/>
      <c r="AN15" s="4"/>
      <c r="AO15" s="67"/>
      <c r="AP15" s="20"/>
      <c r="AQ15" s="17"/>
      <c r="AR15" s="17"/>
      <c r="AS15" s="17"/>
      <c r="AT15" s="17"/>
      <c r="AU15" s="18"/>
      <c r="AV15" s="4"/>
      <c r="AW15" s="4"/>
      <c r="AX15" s="67"/>
      <c r="AY15" s="20"/>
      <c r="AZ15" s="17"/>
      <c r="BA15" s="17"/>
      <c r="BB15" s="17"/>
      <c r="BC15" s="17"/>
      <c r="BD15" s="18"/>
      <c r="BE15" s="4"/>
      <c r="BF15" s="4"/>
      <c r="BG15" s="67"/>
      <c r="BQ15" s="25"/>
      <c r="BS15" s="224"/>
      <c r="BT15" s="217"/>
      <c r="BU15" s="50">
        <v>1</v>
      </c>
      <c r="BV15" s="50">
        <v>2</v>
      </c>
      <c r="BW15" s="50">
        <v>3</v>
      </c>
      <c r="BX15" s="50">
        <v>4</v>
      </c>
      <c r="BY15" s="215"/>
      <c r="BZ15" s="217"/>
      <c r="CA15" s="220"/>
      <c r="CB15" s="224"/>
      <c r="CC15" s="217"/>
      <c r="CD15" s="50">
        <v>1</v>
      </c>
      <c r="CE15" s="50">
        <v>2</v>
      </c>
      <c r="CF15" s="50">
        <v>3</v>
      </c>
      <c r="CG15" s="50">
        <v>4</v>
      </c>
      <c r="CH15" s="215"/>
      <c r="CI15" s="217"/>
      <c r="CJ15" s="220"/>
      <c r="CK15" s="224"/>
      <c r="CL15" s="217"/>
      <c r="CM15" s="50">
        <v>1</v>
      </c>
      <c r="CN15" s="50">
        <v>2</v>
      </c>
      <c r="CO15" s="50">
        <v>3</v>
      </c>
      <c r="CP15" s="50">
        <v>4</v>
      </c>
      <c r="CQ15" s="215"/>
      <c r="CR15" s="217"/>
      <c r="CS15" s="220"/>
      <c r="CT15" s="224"/>
      <c r="CU15" s="217"/>
      <c r="CV15" s="50">
        <v>1</v>
      </c>
      <c r="CW15" s="50">
        <v>2</v>
      </c>
      <c r="CX15" s="50">
        <v>3</v>
      </c>
      <c r="CY15" s="50">
        <v>4</v>
      </c>
      <c r="CZ15" s="215"/>
      <c r="DA15" s="217"/>
      <c r="DB15" s="220"/>
      <c r="DC15" s="224"/>
      <c r="DD15" s="217"/>
      <c r="DE15" s="50">
        <v>1</v>
      </c>
      <c r="DF15" s="50">
        <v>2</v>
      </c>
      <c r="DG15" s="50">
        <v>3</v>
      </c>
      <c r="DH15" s="50">
        <v>4</v>
      </c>
      <c r="DI15" s="215"/>
      <c r="DJ15" s="217"/>
      <c r="DK15" s="220"/>
      <c r="DM15" s="11"/>
      <c r="DN15" s="7"/>
      <c r="DO15" s="7"/>
      <c r="DP15" s="7"/>
      <c r="DQ15" s="7"/>
      <c r="DR15" s="7"/>
      <c r="DS15" s="7"/>
      <c r="DT15" s="7"/>
      <c r="DU15" s="7"/>
      <c r="DV15" s="7"/>
      <c r="DW15" s="7"/>
      <c r="DX15" s="7"/>
      <c r="DY15" s="7"/>
      <c r="DZ15" s="7"/>
      <c r="EA15" s="7"/>
      <c r="EB15" s="7"/>
      <c r="EC15" s="7"/>
      <c r="ED15" s="7"/>
      <c r="EE15" s="7"/>
      <c r="EF15" s="7"/>
      <c r="EG15" s="7"/>
      <c r="EH15" s="7"/>
      <c r="EI15" s="7"/>
      <c r="EJ15" s="36"/>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1"/>
      <c r="FU15" s="91"/>
      <c r="FV15" s="91"/>
      <c r="FW15" s="91"/>
      <c r="FX15" s="91"/>
      <c r="FY15" s="91"/>
      <c r="FZ15" s="91"/>
      <c r="GA15" s="91"/>
      <c r="GB15" s="91"/>
      <c r="GC15" s="91"/>
      <c r="GD15" s="91"/>
      <c r="GE15" s="91"/>
      <c r="GF15" s="91"/>
      <c r="GG15" s="91"/>
      <c r="GH15" s="91"/>
    </row>
    <row r="16" spans="1:190" ht="6.75" customHeight="1">
      <c r="A16" s="20"/>
      <c r="B16" s="20"/>
      <c r="C16" s="20"/>
      <c r="D16" s="20"/>
      <c r="E16" s="20"/>
      <c r="F16" s="20"/>
      <c r="G16" s="20"/>
      <c r="H16" s="20"/>
      <c r="I16" s="20"/>
      <c r="J16" s="20"/>
      <c r="K16" s="20"/>
      <c r="L16" s="20"/>
      <c r="M16" s="20"/>
      <c r="N16" s="20"/>
      <c r="O16" s="20"/>
      <c r="P16" s="17"/>
      <c r="Q16" s="17"/>
      <c r="R16" s="17"/>
      <c r="S16" s="17"/>
      <c r="T16" s="18"/>
      <c r="U16" s="4"/>
      <c r="V16" s="19"/>
      <c r="W16" s="68"/>
      <c r="X16" s="20"/>
      <c r="Y16" s="17"/>
      <c r="Z16" s="17"/>
      <c r="AA16" s="17"/>
      <c r="AB16" s="17"/>
      <c r="AC16" s="18"/>
      <c r="AD16" s="4"/>
      <c r="AE16" s="19"/>
      <c r="AF16" s="68"/>
      <c r="AG16" s="20"/>
      <c r="AH16" s="17"/>
      <c r="AI16" s="17"/>
      <c r="AJ16" s="17"/>
      <c r="AK16" s="17"/>
      <c r="AL16" s="18"/>
      <c r="AM16" s="4"/>
      <c r="AN16" s="19"/>
      <c r="AO16" s="68"/>
      <c r="AP16" s="20"/>
      <c r="AQ16" s="17"/>
      <c r="AR16" s="17"/>
      <c r="AS16" s="17"/>
      <c r="AT16" s="17"/>
      <c r="AU16" s="18"/>
      <c r="AV16" s="4"/>
      <c r="AW16" s="19"/>
      <c r="AX16" s="68"/>
      <c r="AY16" s="20"/>
      <c r="AZ16" s="17"/>
      <c r="BA16" s="17"/>
      <c r="BB16" s="17"/>
      <c r="BC16" s="17"/>
      <c r="BD16" s="18"/>
      <c r="BE16" s="4"/>
      <c r="BF16" s="19"/>
      <c r="BG16" s="68"/>
      <c r="BQ16" s="21"/>
      <c r="BS16" s="51"/>
      <c r="BT16" s="52"/>
      <c r="BU16" s="52"/>
      <c r="BV16" s="52"/>
      <c r="BW16" s="52"/>
      <c r="BX16" s="52"/>
      <c r="BY16" s="52"/>
      <c r="BZ16" s="52"/>
      <c r="CA16" s="53"/>
      <c r="CB16" s="51"/>
      <c r="CC16" s="52"/>
      <c r="CD16" s="52"/>
      <c r="CE16" s="52"/>
      <c r="CF16" s="52"/>
      <c r="CG16" s="52"/>
      <c r="CH16" s="52"/>
      <c r="CI16" s="52"/>
      <c r="CJ16" s="53"/>
      <c r="CK16" s="51"/>
      <c r="CL16" s="52"/>
      <c r="CM16" s="52"/>
      <c r="CN16" s="52"/>
      <c r="CO16" s="52"/>
      <c r="CP16" s="52"/>
      <c r="CQ16" s="52"/>
      <c r="CR16" s="52"/>
      <c r="CS16" s="53"/>
      <c r="CT16" s="51"/>
      <c r="CU16" s="52"/>
      <c r="CV16" s="52"/>
      <c r="CW16" s="52"/>
      <c r="CX16" s="52"/>
      <c r="CY16" s="52"/>
      <c r="CZ16" s="52"/>
      <c r="DA16" s="52"/>
      <c r="DB16" s="53"/>
      <c r="DC16" s="51"/>
      <c r="DD16" s="52"/>
      <c r="DE16" s="52"/>
      <c r="DF16" s="52"/>
      <c r="DG16" s="52"/>
      <c r="DH16" s="52"/>
      <c r="DI16" s="52"/>
      <c r="DJ16" s="52"/>
      <c r="DK16" s="53"/>
      <c r="DM16" s="11"/>
      <c r="DN16" s="7"/>
      <c r="DO16" s="7"/>
      <c r="DP16" s="7"/>
      <c r="DQ16" s="7"/>
      <c r="DR16" s="7"/>
      <c r="DS16" s="7"/>
      <c r="DT16" s="7"/>
      <c r="DU16" s="7"/>
      <c r="DV16" s="7"/>
      <c r="DW16" s="7"/>
      <c r="DX16" s="7"/>
      <c r="DY16" s="7"/>
      <c r="DZ16" s="7"/>
      <c r="EA16" s="7"/>
      <c r="EB16" s="7"/>
      <c r="EC16" s="7"/>
      <c r="ED16" s="7"/>
      <c r="EE16" s="7"/>
      <c r="EF16" s="7"/>
      <c r="EG16" s="7"/>
      <c r="EH16" s="7"/>
      <c r="EI16" s="7"/>
      <c r="EJ16" s="1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1"/>
      <c r="FU16" s="91"/>
      <c r="FV16" s="91"/>
      <c r="FW16" s="91"/>
      <c r="FX16" s="91"/>
      <c r="FY16" s="91"/>
      <c r="FZ16" s="91"/>
      <c r="GA16" s="91"/>
      <c r="GB16" s="91"/>
      <c r="GC16" s="91"/>
      <c r="GD16" s="91"/>
      <c r="GE16" s="91"/>
      <c r="GF16" s="91"/>
      <c r="GG16" s="91"/>
      <c r="GH16" s="91"/>
    </row>
    <row r="17" spans="1:190" ht="12.75">
      <c r="A17" s="20"/>
      <c r="B17" s="20"/>
      <c r="C17" s="37">
        <v>1</v>
      </c>
      <c r="D17" s="116"/>
      <c r="E17" s="116"/>
      <c r="F17" s="116"/>
      <c r="G17" s="116"/>
      <c r="H17" s="116"/>
      <c r="I17" s="116"/>
      <c r="J17" s="116"/>
      <c r="K17" s="116"/>
      <c r="L17" s="116"/>
      <c r="M17" s="116"/>
      <c r="N17" s="38"/>
      <c r="O17" s="20"/>
      <c r="P17" s="44"/>
      <c r="Q17" s="44"/>
      <c r="R17" s="44"/>
      <c r="S17" s="44"/>
      <c r="T17" s="39">
        <f>BY17</f>
        <v>999999</v>
      </c>
      <c r="U17" s="40">
        <f>BZ17*W17</f>
        <v>0</v>
      </c>
      <c r="V17" s="39">
        <f>CA17</f>
        <v>0</v>
      </c>
      <c r="W17" s="28">
        <f>IF(AND(P17="",Q17="",R17="",S17=""),0,1)*$EI$17</f>
        <v>0</v>
      </c>
      <c r="X17" s="38"/>
      <c r="Y17" s="44"/>
      <c r="Z17" s="44"/>
      <c r="AA17" s="44"/>
      <c r="AB17" s="44"/>
      <c r="AC17" s="39">
        <f>CH17</f>
        <v>999999</v>
      </c>
      <c r="AD17" s="40">
        <f>CI17*AF17</f>
        <v>0</v>
      </c>
      <c r="AE17" s="39">
        <f>CJ17</f>
        <v>0</v>
      </c>
      <c r="AF17" s="28">
        <f>IF(AND(Y17="",Z17="",AA17="",AB17=""),0,1)*$EI$17</f>
        <v>0</v>
      </c>
      <c r="AG17" s="38"/>
      <c r="AH17" s="44"/>
      <c r="AI17" s="44"/>
      <c r="AJ17" s="44"/>
      <c r="AK17" s="44"/>
      <c r="AL17" s="39">
        <f>CQ17</f>
        <v>999999</v>
      </c>
      <c r="AM17" s="40">
        <f>CR17*AO17</f>
        <v>0</v>
      </c>
      <c r="AN17" s="39">
        <f>CS17</f>
        <v>0</v>
      </c>
      <c r="AO17" s="28">
        <f>IF(AND(AH17="",AI17="",AJ17="",AK17=""),0,1)*$EI$17</f>
        <v>0</v>
      </c>
      <c r="AP17" s="38"/>
      <c r="AQ17" s="44"/>
      <c r="AR17" s="44"/>
      <c r="AS17" s="44"/>
      <c r="AT17" s="44"/>
      <c r="AU17" s="39">
        <f>CZ17</f>
        <v>999999</v>
      </c>
      <c r="AV17" s="40">
        <f>DA17*AX17</f>
        <v>0</v>
      </c>
      <c r="AW17" s="39">
        <f>DB17</f>
        <v>0</v>
      </c>
      <c r="AX17" s="28">
        <f>IF(AND(AQ17="",AR17="",AS17="",AT17=""),0,1)*$EI$17</f>
        <v>0</v>
      </c>
      <c r="AY17" s="38"/>
      <c r="AZ17" s="44"/>
      <c r="BA17" s="44"/>
      <c r="BB17" s="44"/>
      <c r="BC17" s="44"/>
      <c r="BD17" s="39">
        <f>DI17</f>
        <v>999999</v>
      </c>
      <c r="BE17" s="40">
        <f>DJ17*BG17</f>
        <v>0</v>
      </c>
      <c r="BF17" s="39">
        <f>DK17</f>
        <v>0</v>
      </c>
      <c r="BG17" s="28">
        <f>IF(AND(AZ17="",BA17="",BB17="",BC17=""),0,1)*$EI$17</f>
        <v>0</v>
      </c>
      <c r="BI17" s="41"/>
      <c r="BJ17" s="41"/>
      <c r="BK17" s="41"/>
      <c r="BL17" s="41"/>
      <c r="BM17" s="41"/>
      <c r="BN17" s="41"/>
      <c r="BO17" s="41"/>
      <c r="BP17" s="41"/>
      <c r="BQ17" s="22">
        <f>IF(D17="",0,1)</f>
        <v>0</v>
      </c>
      <c r="BS17" s="51">
        <f>0+IF(P17&gt;0,1,0)+IF(Q17&gt;0,1,0)+IF(R17&gt;0,1,0)+IF(S17&gt;0,1,0)-IF(P17="X",1,0)-IF(Q17="X",1,0)-IF(R17="X",1,0)-IF(S17="X",1,0)-IF(P17="D",1,0)-IF(Q17="D",1,0)-IF(R17="D",1,0)-IF(S17="D",1,0)</f>
        <v>0</v>
      </c>
      <c r="BT17" s="50">
        <f>0+IF(P17="D",1,0)+IF(Q17="D",1,0)+IF(R17="D",1,0)+IF(S17="D",1,0)</f>
        <v>0</v>
      </c>
      <c r="BU17" s="50">
        <f>IF(OR(P17="X",P17="A"),$D$9,IF(P17="D",$D$10,P17))</f>
        <v>0</v>
      </c>
      <c r="BV17" s="50">
        <f>IF(OR(Q17="X",Q17="A"),$D$9,IF(Q17="D",$D$10,Q17))</f>
        <v>0</v>
      </c>
      <c r="BW17" s="50">
        <f>IF(OR(R17="X",R17="A"),$D$9,IF(R17="D",$D$10,R17))</f>
        <v>0</v>
      </c>
      <c r="BX17" s="50">
        <f>IF(OR(S17="X",S17="A"),$D$9,IF(S17="D",$D$10,S17))</f>
        <v>0</v>
      </c>
      <c r="BY17" s="50">
        <f>IF($D$17="",999999,IF(SUM(BU17:BX17)=0,999999,IF($EI$17=0,999999,IF(AND(BT17=$BP$10,$A$13=1),$D$13,IF(AND(BT17=$BP$10,$A$13=0),SUM(BU17:BX17),IF(AND(BS17&lt;$BP$12,$A$11=1),$D$11,IF(AND(BS17&lt;$BP$12,$A$11=0),SUM(BU17:BX17),SUM(BU17:BX17))))))))</f>
        <v>999999</v>
      </c>
      <c r="BZ17" s="50">
        <f>1+IF(BY17&gt;BY19,1,0)+IF(BY17&gt;BY21,1,0)+IF(BY17&gt;BY23,1,0)+IF(BY17&gt;BY25,1,0)+IF(BY17&gt;BY27,1,0)+IF(BY17&gt;BY29,1,0)+IF(BY17&gt;BY31,1,0)+IF(BY17&gt;BY33,1,0)+IF(BY17&gt;BY35,1,0)+IF(BY17&gt;BY37,1,0)+IF(BY17&gt;BY39,1,0)+IF(BY17&gt;BY41,1,0)+IF(BY17&gt;BY43,1,0)+IF(BY17&gt;BY45,1,0)+IF(BY17&gt;BY47,1,0)+IF(BY17&gt;BY49,1,0)+IF(BY17&gt;BY51,1,0)+IF(BY17&gt;BY53,1,0)+IF(BY17&gt;BY55,1,0)+IF(BY17&gt;BY57,1,0)+IF(BY17&gt;BY59,1,0)+IF(BY17&gt;BY61,1,0)+IF(BY17&gt;BY63,1,0)+IF(BY17&gt;BY65,1,0)+IF(BY17&gt;BY67,1,0)+IF(BY17&gt;BY69,1,0)+IF(BY17&gt;BY71,1,0)+IF(BY17&gt;BY73,1,0)+IF(BY17&gt;BY75,1,0)+IF(BY17&gt;BY77,1,0)+IF(BY17&gt;BY79,1,0)+IF(BY17&gt;BY81,1,0)+IF(BY17&gt;BY83,1,0)+IF(BY17&gt;BY85,1,0)</f>
        <v>1</v>
      </c>
      <c r="CA17" s="54">
        <f>($C$6-BZ17+1)*$BQ$17*W17</f>
        <v>0</v>
      </c>
      <c r="CB17" s="51">
        <f>0+IF(Y17&gt;0,1,0)+IF(Z17&gt;0,1,0)+IF(AA17&gt;0,1,0)+IF(AB17&gt;0,1,0)-IF(Y17="X",1,0)-IF(Z17="X",1,0)-IF(AA17="X",1,0)-IF(AB17="X",1,0)-IF(Y17="D",1,0)-IF(Z17="D",1,0)-IF(AA17="D",1,0)-IF(AB17="D",1,0)</f>
        <v>0</v>
      </c>
      <c r="CC17" s="50">
        <f>0+IF(Y17="D",1,0)+IF(Z17="D",1,0)+IF(AA17="D",1,0)+IF(AB17="D",1,0)</f>
        <v>0</v>
      </c>
      <c r="CD17" s="50">
        <f>IF(OR(Y17="X",Y17="A"),$D$9,IF(Y17="D",$D$10,Y17))</f>
        <v>0</v>
      </c>
      <c r="CE17" s="50">
        <f>IF(OR(Z17="X",Z17="A"),$D$9,IF(Z17="D",$D$10,Z17))</f>
        <v>0</v>
      </c>
      <c r="CF17" s="50">
        <f>IF(OR(AA17="X",AA17="A"),$D$9,IF(AA17="D",$D$10,AA17))</f>
        <v>0</v>
      </c>
      <c r="CG17" s="50">
        <f>IF(OR(AB17="X",AB17="A"),$D$9,IF(AB17="D",$D$10,AB17))</f>
        <v>0</v>
      </c>
      <c r="CH17" s="50">
        <f>IF($D$17="",999999,IF(SUM(CD17:CG17)=0,999999,IF($EI$17=0,999999,IF(AND(CC17=$BP$10,$A$13=1),$D$13,IF(AND(CC17=$BP$10,$A$13=0),SUM(CD17:CG17),IF(AND(CB17&lt;$BP$12,$A$11=1),$D$11,IF(AND(CB17&lt;$BP$12,$A$11=0),SUM(CD17:CG17),SUM(CD17:CG17))))))))</f>
        <v>999999</v>
      </c>
      <c r="CI17" s="50">
        <f>1+IF(CH17&gt;CH19,1,0)+IF(CH17&gt;CH21,1,0)+IF(CH17&gt;CH23,1,0)+IF(CH17&gt;CH25,1,0)+IF(CH17&gt;CH27,1,0)+IF(CH17&gt;CH29,1,0)+IF(CH17&gt;CH31,1,0)+IF(CH17&gt;CH33,1,0)+IF(CH17&gt;CH35,1,0)+IF(CH17&gt;CH37,1,0)+IF(CH17&gt;CH39,1,0)+IF(CH17&gt;CH41,1,0)+IF(CH17&gt;CH43,1,0)+IF(CH17&gt;CH45,1,0)+IF(CH17&gt;CH47,1,0)+IF(CH17&gt;CH49,1,0)+IF(CH17&gt;CH51,1,0)+IF(CH17&gt;CH53,1,0)+IF(CH17&gt;CH55,1,0)+IF(CH17&gt;CH57,1,0)+IF(CH17&gt;CH59,1,0)+IF(CH17&gt;CH61,1,0)+IF(CH17&gt;CH63,1,0)+IF(CH17&gt;CH65,1,0)+IF(CH17&gt;CH67,1,0)+IF(CH17&gt;CH69,1,0)+IF(CH17&gt;CH71,1,0)+IF(CH17&gt;CH73,1,0)+IF(CH17&gt;CH75,1,0)+IF(CH17&gt;CH77,1,0)+IF(CH17&gt;CH79,1,0)+IF(CH17&gt;CH81,1,0)+IF(CH17&gt;CH83,1,0)+IF(CH17&gt;CH85,1,0)</f>
        <v>1</v>
      </c>
      <c r="CJ17" s="54">
        <f>($C$6-CI17+1)*$BQ$17*AF17</f>
        <v>0</v>
      </c>
      <c r="CK17" s="51">
        <f>0+IF(AH17&gt;0,1,0)+IF(AI17&gt;0,1,0)+IF(AJ17&gt;0,1,0)+IF(AK17&gt;0,1,0)-IF(AH17="X",1,0)-IF(AI17="X",1,0)-IF(AJ17="X",1,0)-IF(AK17="X",1,0)-IF(AH17="D",1,0)-IF(AI17="D",1,0)-IF(AJ17="D",1,0)-IF(AK17="D",1,0)</f>
        <v>0</v>
      </c>
      <c r="CL17" s="50">
        <f>0+IF(AH17="D",1,0)+IF(AI17="D",1,0)+IF(AJ17="D",1,0)+IF(AK17="D",1,0)</f>
        <v>0</v>
      </c>
      <c r="CM17" s="50">
        <f>IF(OR(AH17="X",AH17="A"),$D$9,IF(AH17="D",$D$10,AH17))</f>
        <v>0</v>
      </c>
      <c r="CN17" s="50">
        <f>IF(OR(AI17="X",AI17="A"),$D$9,IF(AI17="D",$D$10,AI17))</f>
        <v>0</v>
      </c>
      <c r="CO17" s="50">
        <f>IF(OR(AJ17="X",AJ17="A"),$D$9,IF(AJ17="D",$D$10,AJ17))</f>
        <v>0</v>
      </c>
      <c r="CP17" s="50">
        <f>IF(OR(AK17="X",AK17="A"),$D$9,IF(AK17="D",$D$10,AK17))</f>
        <v>0</v>
      </c>
      <c r="CQ17" s="50">
        <f>IF($D$17="",999999,IF(SUM(CM17:CP17)=0,999999,IF($EI$17=0,999999,IF(AND(CL17=$BP$10,$A$13=1),$D$13,IF(AND(CL17=$BP$10,$A$13=0),SUM(CM17:CP17),IF(AND(CK17&lt;$BP$12,$A$11=1),$D$11,IF(AND(CK17&lt;$BP$12,$A$11=0),SUM(CM17:CP17),SUM(CM17:CP17))))))))</f>
        <v>999999</v>
      </c>
      <c r="CR17" s="50">
        <f>1+IF(CQ17&gt;CQ19,1,0)+IF(CQ17&gt;CQ21,1,0)+IF(CQ17&gt;CQ23,1,0)+IF(CQ17&gt;CQ25,1,0)+IF(CQ17&gt;CQ27,1,0)+IF(CQ17&gt;CQ29,1,0)+IF(CQ17&gt;CQ31,1,0)+IF(CQ17&gt;CQ33,1,0)+IF(CQ17&gt;CQ35,1,0)+IF(CQ17&gt;CQ37,1,0)+IF(CQ17&gt;CQ39,1,0)+IF(CQ17&gt;CQ41,1,0)+IF(CQ17&gt;CQ43,1,0)+IF(CQ17&gt;CQ45,1,0)+IF(CQ17&gt;CQ47,1,0)+IF(CQ17&gt;CQ49,1,0)+IF(CQ17&gt;CQ51,1,0)+IF(CQ17&gt;CQ53,1,0)+IF(CQ17&gt;CQ55,1,0)+IF(CQ17&gt;CQ57,1,0)+IF(CQ17&gt;CQ59,1,0)+IF(CQ17&gt;CQ61,1,0)+IF(CQ17&gt;CQ63,1,0)+IF(CQ17&gt;CQ65,1,0)+IF(CQ17&gt;CQ67,1,0)+IF(CQ17&gt;CQ69,1,0)+IF(CQ17&gt;CQ71,1,0)+IF(CQ17&gt;CQ73,1,0)+IF(CQ17&gt;CQ75,1,0)+IF(CQ17&gt;CQ77,1,0)+IF(CQ17&gt;CQ79,1,0)+IF(CQ17&gt;CQ81,1,0)+IF(CQ17&gt;CQ83,1,0)+IF(CQ17&gt;CQ85,1,0)</f>
        <v>1</v>
      </c>
      <c r="CS17" s="54">
        <f>($C$6-CR17+1)*$BQ$17*AO17</f>
        <v>0</v>
      </c>
      <c r="CT17" s="51">
        <f>0+IF(AQ17&gt;0,1,0)+IF(AR17&gt;0,1,0)+IF(AS17&gt;0,1,0)+IF(AT17&gt;0,1,0)-IF(AQ17="X",1,0)-IF(AR17="X",1,0)-IF(AS17="X",1,0)-IF(AT17="X",1,0)-IF(AQ17="D",1,0)-IF(AR17="D",1,0)-IF(AS17="D",1,0)-IF(AT17="D",1,0)</f>
        <v>0</v>
      </c>
      <c r="CU17" s="50">
        <f>0+IF(AQ17="D",1,0)+IF(AR17="D",1,0)+IF(AS17="D",1,0)+IF(AT17="D",1,0)</f>
        <v>0</v>
      </c>
      <c r="CV17" s="50">
        <f>IF(OR(AQ17="X",AQ17="A"),$D$9,IF(AQ17="D",$D$10,AQ17))</f>
        <v>0</v>
      </c>
      <c r="CW17" s="50">
        <f>IF(OR(AR17="X",AR17="A"),$D$9,IF(AR17="D",$D$10,AR17))</f>
        <v>0</v>
      </c>
      <c r="CX17" s="50">
        <f>IF(OR(AS17="X",AS17="A"),$D$9,IF(AS17="D",$D$10,AS17))</f>
        <v>0</v>
      </c>
      <c r="CY17" s="50">
        <f>IF(OR(AT17="X",AT17="A"),$D$9,IF(AT17="D",$D$10,AT17))</f>
        <v>0</v>
      </c>
      <c r="CZ17" s="50">
        <f>IF($D$17="",999999,IF(SUM(CV17:CY17)=0,999999,IF($EI$17=0,999999,IF(AND(CU17=$BP$10,$A$13=1),$D$13,IF(AND(CU17=$BP$10,$A$13=0),SUM(CV17:CY17),IF(AND(CT17&lt;$BP$12,$A$11=1),$D$11,IF(AND(CT17&lt;$BP$12,$A$11=0),SUM(CV17:CY17),SUM(CV17:CY17))))))))</f>
        <v>999999</v>
      </c>
      <c r="DA17" s="50">
        <f>1+IF(CZ17&gt;CZ19,1,0)+IF(CZ17&gt;CZ21,1,0)+IF(CZ17&gt;CZ23,1,0)+IF(CZ17&gt;CZ25,1,0)+IF(CZ17&gt;CZ27,1,0)+IF(CZ17&gt;CZ29,1,0)+IF(CZ17&gt;CZ31,1,0)+IF(CZ17&gt;CZ33,1,0)+IF(CZ17&gt;CZ35,1,0)+IF(CZ17&gt;CZ37,1,0)+IF(CZ17&gt;CZ39,1,0)+IF(CZ17&gt;CZ41,1,0)+IF(CZ17&gt;CZ43,1,0)+IF(CZ17&gt;CZ45,1,0)+IF(CZ17&gt;CZ47,1,0)+IF(CZ17&gt;CZ49,1,0)+IF(CZ17&gt;CZ51,1,0)+IF(CZ17&gt;CZ53,1,0)+IF(CZ17&gt;CZ55,1,0)+IF(CZ17&gt;CZ57,1,0)+IF(CZ17&gt;CZ59,1,0)+IF(CZ17&gt;CZ61,1,0)+IF(CZ17&gt;CZ63,1,0)+IF(CZ17&gt;CZ65,1,0)+IF(CZ17&gt;CZ67,1,0)+IF(CZ17&gt;CZ69,1,0)+IF(CZ17&gt;CZ71,1,0)+IF(CZ17&gt;CZ73,1,0)+IF(CZ17&gt;CZ75,1,0)+IF(CZ17&gt;CZ77,1,0)+IF(CZ17&gt;CZ79,1,0)+IF(CZ17&gt;CZ81,1,0)+IF(CZ17&gt;CZ83,1,0)+IF(CZ17&gt;CZ85,1,0)</f>
        <v>1</v>
      </c>
      <c r="DB17" s="54">
        <f>($C$6-DA17+1)*$BQ$17*AX17</f>
        <v>0</v>
      </c>
      <c r="DC17" s="51">
        <f>0+IF(AZ17&gt;0,1,0)+IF(BA17&gt;0,1,0)+IF(BB17&gt;0,1,0)+IF(BC17&gt;0,1,0)-IF(AZ17="X",1,0)-IF(BA17="X",1,0)-IF(BB17="X",1,0)-IF(BC17="X",1,0)-IF(AZ17="D",1,0)-IF(BA17="D",1,0)-IF(BB17="D",1,0)-IF(BC17="D",1,0)</f>
        <v>0</v>
      </c>
      <c r="DD17" s="50">
        <f>0+IF(AZ17="D",1,0)+IF(BA17="D",1,0)+IF(BB17="D",1,0)+IF(BC17="D",1,0)</f>
        <v>0</v>
      </c>
      <c r="DE17" s="50">
        <f>IF(OR(AZ17="X",AZ17="A"),$D$9,IF(AZ17="D",$D$10,AZ17))</f>
        <v>0</v>
      </c>
      <c r="DF17" s="50">
        <f>IF(OR(BA17="X",BA17="A"),$D$9,IF(BA17="D",$D$10,BA17))</f>
        <v>0</v>
      </c>
      <c r="DG17" s="50">
        <f>IF(OR(BB17="X",BB17="A"),$D$9,IF(BB17="D",$D$10,BB17))</f>
        <v>0</v>
      </c>
      <c r="DH17" s="50">
        <f>IF(OR(BC17="X",BC17="A"),$D$9,IF(BC17="D",$D$10,BC17))</f>
        <v>0</v>
      </c>
      <c r="DI17" s="50">
        <f>IF($D$17="",999999,IF(SUM(DE17:DH17)=0,999999,IF($EI$17=0,999999,IF(AND(DD17=$BP$10,$A$13=1),$D$13,IF(AND(DD17=$BP$10,$A$13=0),SUM(DE17:DH17),IF(AND(DC17&lt;$BP$12,$A$11=1),$D$11,IF(AND(DC17&lt;$BP$12,$A$11=0),SUM(DE17:DH17),SUM(DE17:DH17))))))))</f>
        <v>999999</v>
      </c>
      <c r="DJ17" s="50">
        <f>1+IF(DI17&gt;DI19,1,0)+IF(DI17&gt;DI21,1,0)+IF(DI17&gt;DI23,1,0)+IF(DI17&gt;DI25,1,0)+IF(DI17&gt;DI27,1,0)+IF(DI17&gt;DI29,1,0)+IF(DI17&gt;DI31,1,0)+IF(DI17&gt;DI33,1,0)+IF(DI17&gt;DI35,1,0)+IF(DI17&gt;DI37,1,0)+IF(DI17&gt;DI39,1,0)+IF(DI17&gt;DI41,1,0)+IF(DI17&gt;DI43,1,0)+IF(DI17&gt;DI45,1,0)+IF(DI17&gt;DI47,1,0)+IF(DI17&gt;DI49,1,0)+IF(DI17&gt;DI51,1,0)+IF(DI17&gt;DI53,1,0)+IF(DI17&gt;DI55,1,0)+IF(DI17&gt;DI57,1,0)+IF(DI17&gt;DI59,1,0)+IF(DI17&gt;DI61,1,0)+IF(DI17&gt;DI63,1,0)+IF(DI17&gt;DI65,1,0)+IF(DI17&gt;DI67,1,0)+IF(DI17&gt;DI69,1,0)+IF(DI17&gt;DI71,1,0)+IF(DI17&gt;DI73,1,0)+IF(DI17&gt;DI75,1,0)+IF(DI17&gt;DI77,1,0)+IF(DI17&gt;DI79,1,0)+IF(DI17&gt;DI81,1,0)+IF(DI17&gt;DI83,1,0)+IF(DI17&gt;DI85,1,0)</f>
        <v>1</v>
      </c>
      <c r="DK17" s="54">
        <f>($C$6-DJ17+1)*$BQ$17*BG17</f>
        <v>0</v>
      </c>
      <c r="DM17" s="11"/>
      <c r="DN17" s="69">
        <f>1+IF(DO17&lt;DO19,1)+IF(DO17&lt;DO21,1)+IF(DO17&lt;DO23,1)+IF(DO17&lt;DO25,1)+IF(DO17&lt;DO27,1)+IF(DO17&lt;DO29,1)+IF(DO17&lt;DO31,1)+IF(DO17&lt;DO33,1)+IF(DO17&lt;DO35,1)+IF(DO17&lt;DO37,1)+IF(DO17&lt;DO39,1)+IF(DO17&lt;DO41,1)+IF(DO17&lt;DO43,1)+IF(DO17&lt;DO45,1)+IF(DO17&lt;DO47,1)+IF(DO17&lt;DO49,1)+IF(DO17&lt;DO51,1)+IF(DO17&lt;DO53,1)+IF(DO17&lt;DO55,1)+IF(DO17&lt;DO57,1)+IF(DO17&lt;DO59,1)+IF(DO17&lt;DO61,1)+IF(DO17&lt;DO63,1)+IF(DO17&lt;DO65,1)+IF(DO17&lt;DO67,1)+IF(DO17&lt;DO69,1)+IF(DO17&lt;DO71,1)+IF(DO17&lt;DO73,1)+IF(DO17&lt;DO75,1)+IF(DO17&lt;DO77,1)+IF(DO17&lt;DO79,1)+IF(DO17&lt;DO81,1)+IF(DO17&lt;DO83,1)+IF(DO17&lt;DO85,1)</f>
        <v>35</v>
      </c>
      <c r="DO17" s="45">
        <f>DS17+0.01</f>
        <v>0.01</v>
      </c>
      <c r="DP17" s="7"/>
      <c r="DQ17" s="42">
        <f>DN17</f>
        <v>35</v>
      </c>
      <c r="DR17" s="8">
        <f>1+IF(DS17&lt;DS19,1)+IF(DS17&lt;DS21,1)+IF(DS17&lt;DS23,1)+IF(DS17&lt;DS25,1)+IF(DS17&lt;DS27,1)+IF(DS17&lt;DS29,1)+IF(DS17&lt;DS31,1)+IF(DS17&lt;DS33,1)+IF(DS17&lt;DS35,1)+IF(DS17&lt;DS37,1)+IF(DS17&lt;DS39,1)+IF(DS17&lt;DS41,1)+IF(DS17&lt;DS43,1)+IF(DS17&lt;DS45,1)+IF(DS17&lt;DS47,1)+IF(DS17&lt;DS49,1)+IF(DS17&lt;DS51,1)+IF(DS17&lt;DS53,1)+IF(DS17&lt;DS55,1)+IF(DS17&lt;DS57,1)+IF(DS17&lt;DS59,1)+IF(DS17&lt;DS61,1)+IF(DS17&lt;DS63,1)+IF(DS17&lt;DS65,1)+IF(DS17&lt;DS67,1)+IF(DS17&lt;DS69,1)+IF(DS17&lt;DS71,1)+IF(DS17&lt;DS73,1)+IF(DS17&lt;DS75,1)+IF(DS17&lt;DS77,1)+IF(DS17&lt;DS79,1)+IF(DS17&lt;DS81,1)+IF(DS17&lt;DS83,1)+IF(DS17&lt;DS85,1)</f>
        <v>1</v>
      </c>
      <c r="DS17" s="59">
        <f>(((DU17*10000000)+(500000-DV17)+(5000-EB17))*EI17)+IF(DT17="",0,1)</f>
        <v>0</v>
      </c>
      <c r="DT17" s="8">
        <f>IF(D17="","",D17)</f>
      </c>
      <c r="DU17" s="8">
        <f>SUM(V17,AE17,AN17,AW17,BF17)*EI17</f>
        <v>0</v>
      </c>
      <c r="DV17" s="8">
        <f>0+IF(BY17&lt;999999,BY17,0)+IF(CH17&lt;999999,CH17,0)+IF(CQ17&lt;999999,CQ17,0)+IF(CZ17&lt;999999,CZ17,0)+IF(DI17&lt;999999,DI17,0)*EI17</f>
        <v>0</v>
      </c>
      <c r="DW17" s="8">
        <f>BZ17*W17*EI17</f>
        <v>0</v>
      </c>
      <c r="DX17" s="8">
        <f>CI17*AF17*EI17</f>
        <v>0</v>
      </c>
      <c r="DY17" s="8">
        <f>CR17*AO17*EI17</f>
        <v>0</v>
      </c>
      <c r="DZ17" s="8">
        <f>DA17*AX17*EI17</f>
        <v>0</v>
      </c>
      <c r="EA17" s="8">
        <f>DJ17*BG17*EI17</f>
        <v>0</v>
      </c>
      <c r="EB17" s="8">
        <f>SUM(DW17:EA17)</f>
        <v>0</v>
      </c>
      <c r="EC17" s="8">
        <f>IF(0+(IF(Q17="X",1,0)+(IF(R17="X",1,0)+(IF(S17="X",1,0)+(IF(P17="X",1,0)))))&gt;=$BP$10,1,0)</f>
        <v>1</v>
      </c>
      <c r="ED17" s="8">
        <f>IF(0+(IF(Z17="X",1,0)+(IF(AA17="X",1,0)+(IF(AB17="X",1,0)+(IF(Y17="X",1,0)))))&gt;=$BP$10,1,0)</f>
        <v>1</v>
      </c>
      <c r="EE17" s="8">
        <f>IF(0+(IF(AI17="X",1,0)+(IF(AJ17="X",1,0)+(IF(AK17="X",1,0)+(IF(AH17="X",1,0)))))&gt;=$BP$10,1,0)</f>
        <v>1</v>
      </c>
      <c r="EF17" s="8">
        <f>IF(0+(IF(AR17="X",1,0)+(IF(AS17="X",1,0)+(IF(AT17="X",1,0)+(IF(AQ17="X",1,0)))))&gt;=$BP$10,1,0)</f>
        <v>1</v>
      </c>
      <c r="EG17" s="8">
        <f>IF(0+(IF(BA17="X",1,0)+(IF(BB17="X",1,0)+(IF(BC17="X",1,0)+(IF(AZ17="X",1,0)))))&gt;=$BP$10,1,0)</f>
        <v>1</v>
      </c>
      <c r="EH17" s="8">
        <f>SUM(EC17:EG17)*$A$15</f>
        <v>5</v>
      </c>
      <c r="EI17" s="8">
        <f>IF(EH17&gt;=2,0,BQ17)</f>
        <v>0</v>
      </c>
      <c r="EJ17" s="1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1"/>
      <c r="FU17" s="91"/>
      <c r="FV17" s="91"/>
      <c r="FW17" s="91"/>
      <c r="FX17" s="91"/>
      <c r="FY17" s="91"/>
      <c r="FZ17" s="91"/>
      <c r="GA17" s="91"/>
      <c r="GB17" s="91"/>
      <c r="GC17" s="91"/>
      <c r="GD17" s="91"/>
      <c r="GE17" s="91"/>
      <c r="GF17" s="91"/>
      <c r="GG17" s="91"/>
      <c r="GH17" s="91"/>
    </row>
    <row r="18" spans="1:190" ht="6" customHeight="1">
      <c r="A18" s="20"/>
      <c r="B18" s="20"/>
      <c r="C18" s="37"/>
      <c r="D18" s="20"/>
      <c r="E18" s="20"/>
      <c r="F18" s="20"/>
      <c r="G18" s="20"/>
      <c r="H18" s="20"/>
      <c r="I18" s="20"/>
      <c r="J18" s="20"/>
      <c r="K18" s="20"/>
      <c r="L18" s="20"/>
      <c r="M18" s="20"/>
      <c r="N18" s="20"/>
      <c r="O18" s="20"/>
      <c r="P18" s="38"/>
      <c r="Q18" s="38"/>
      <c r="R18" s="38"/>
      <c r="S18" s="38"/>
      <c r="T18" s="38"/>
      <c r="U18" s="38"/>
      <c r="V18" s="38"/>
      <c r="W18" s="28"/>
      <c r="X18" s="38"/>
      <c r="Y18" s="38"/>
      <c r="Z18" s="38"/>
      <c r="AA18" s="38"/>
      <c r="AB18" s="38"/>
      <c r="AC18" s="38"/>
      <c r="AD18" s="38"/>
      <c r="AE18" s="38"/>
      <c r="AF18" s="28"/>
      <c r="AG18" s="38"/>
      <c r="AH18" s="38"/>
      <c r="AI18" s="38"/>
      <c r="AJ18" s="38"/>
      <c r="AK18" s="38"/>
      <c r="AL18" s="38"/>
      <c r="AM18" s="38"/>
      <c r="AN18" s="38"/>
      <c r="AO18" s="28"/>
      <c r="AP18" s="38"/>
      <c r="AQ18" s="38"/>
      <c r="AR18" s="38"/>
      <c r="AS18" s="38"/>
      <c r="AT18" s="38"/>
      <c r="AU18" s="38"/>
      <c r="AV18" s="38"/>
      <c r="AW18" s="38"/>
      <c r="AX18" s="28"/>
      <c r="AY18" s="38"/>
      <c r="AZ18" s="38"/>
      <c r="BA18" s="38"/>
      <c r="BB18" s="38"/>
      <c r="BC18" s="38"/>
      <c r="BD18" s="38"/>
      <c r="BE18" s="38"/>
      <c r="BF18" s="38"/>
      <c r="BG18" s="28"/>
      <c r="BI18" s="41"/>
      <c r="BJ18" s="41"/>
      <c r="BK18" s="41"/>
      <c r="BL18" s="41"/>
      <c r="BM18" s="41"/>
      <c r="BN18" s="41"/>
      <c r="BO18" s="41"/>
      <c r="BP18" s="41"/>
      <c r="BQ18" s="22"/>
      <c r="BS18" s="51"/>
      <c r="BT18" s="50"/>
      <c r="BU18" s="50"/>
      <c r="BV18" s="50"/>
      <c r="BW18" s="50"/>
      <c r="BX18" s="50"/>
      <c r="BY18" s="50"/>
      <c r="BZ18" s="50"/>
      <c r="CA18" s="54"/>
      <c r="CB18" s="51"/>
      <c r="CC18" s="50"/>
      <c r="CD18" s="50"/>
      <c r="CE18" s="50"/>
      <c r="CF18" s="50"/>
      <c r="CG18" s="50"/>
      <c r="CH18" s="50"/>
      <c r="CI18" s="50"/>
      <c r="CJ18" s="54"/>
      <c r="CK18" s="51"/>
      <c r="CL18" s="50"/>
      <c r="CM18" s="50"/>
      <c r="CN18" s="50"/>
      <c r="CO18" s="50"/>
      <c r="CP18" s="50"/>
      <c r="CQ18" s="50"/>
      <c r="CR18" s="50"/>
      <c r="CS18" s="54"/>
      <c r="CT18" s="51"/>
      <c r="CU18" s="50"/>
      <c r="CV18" s="50"/>
      <c r="CW18" s="50"/>
      <c r="CX18" s="50"/>
      <c r="CY18" s="50"/>
      <c r="CZ18" s="50"/>
      <c r="DA18" s="50"/>
      <c r="DB18" s="54"/>
      <c r="DC18" s="51"/>
      <c r="DD18" s="50"/>
      <c r="DE18" s="50"/>
      <c r="DF18" s="50"/>
      <c r="DG18" s="50"/>
      <c r="DH18" s="50"/>
      <c r="DI18" s="50"/>
      <c r="DJ18" s="50"/>
      <c r="DK18" s="54"/>
      <c r="DM18" s="11"/>
      <c r="DN18" s="69"/>
      <c r="DO18" s="58"/>
      <c r="DP18" s="7"/>
      <c r="DQ18" s="42"/>
      <c r="DR18" s="69"/>
      <c r="DS18" s="60"/>
      <c r="DT18" s="39"/>
      <c r="DU18" s="39"/>
      <c r="DV18" s="39"/>
      <c r="DW18" s="39"/>
      <c r="DX18" s="39"/>
      <c r="DY18" s="39"/>
      <c r="DZ18" s="39"/>
      <c r="EA18" s="39"/>
      <c r="EB18" s="39"/>
      <c r="EC18" s="39"/>
      <c r="ED18" s="39"/>
      <c r="EE18" s="39"/>
      <c r="EF18" s="39"/>
      <c r="EG18" s="39"/>
      <c r="EH18" s="39"/>
      <c r="EI18" s="39"/>
      <c r="EJ18" s="1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1"/>
      <c r="FU18" s="91"/>
      <c r="FV18" s="91"/>
      <c r="FW18" s="91"/>
      <c r="FX18" s="91"/>
      <c r="FY18" s="91"/>
      <c r="FZ18" s="91"/>
      <c r="GA18" s="91"/>
      <c r="GB18" s="91"/>
      <c r="GC18" s="91"/>
      <c r="GD18" s="91"/>
      <c r="GE18" s="91"/>
      <c r="GF18" s="91"/>
      <c r="GG18" s="91"/>
      <c r="GH18" s="91"/>
    </row>
    <row r="19" spans="1:190" ht="12.75">
      <c r="A19" s="20"/>
      <c r="B19" s="20"/>
      <c r="C19" s="37">
        <v>2</v>
      </c>
      <c r="D19" s="116"/>
      <c r="E19" s="116"/>
      <c r="F19" s="116"/>
      <c r="G19" s="116"/>
      <c r="H19" s="116"/>
      <c r="I19" s="116"/>
      <c r="J19" s="116"/>
      <c r="K19" s="116"/>
      <c r="L19" s="116"/>
      <c r="M19" s="116"/>
      <c r="N19" s="38"/>
      <c r="O19" s="20"/>
      <c r="P19" s="44"/>
      <c r="Q19" s="44"/>
      <c r="R19" s="44"/>
      <c r="S19" s="44"/>
      <c r="T19" s="39">
        <f>BY19</f>
        <v>999999</v>
      </c>
      <c r="U19" s="40">
        <f>BZ19*W19</f>
        <v>0</v>
      </c>
      <c r="V19" s="39">
        <f>CA19</f>
        <v>0</v>
      </c>
      <c r="W19" s="28">
        <f>IF(AND(P19="",Q19="",R19="",S19=""),0,1)*$EI$19</f>
        <v>0</v>
      </c>
      <c r="X19" s="38"/>
      <c r="Y19" s="44"/>
      <c r="Z19" s="44"/>
      <c r="AA19" s="44"/>
      <c r="AB19" s="44"/>
      <c r="AC19" s="39">
        <f>CH19</f>
        <v>999999</v>
      </c>
      <c r="AD19" s="40">
        <f>CI19*AF19</f>
        <v>0</v>
      </c>
      <c r="AE19" s="39">
        <f>CJ19</f>
        <v>0</v>
      </c>
      <c r="AF19" s="28">
        <f>IF(AND(Y19="",Z19="",AA19="",AB19=""),0,1)*$EI$19</f>
        <v>0</v>
      </c>
      <c r="AG19" s="38"/>
      <c r="AH19" s="44"/>
      <c r="AI19" s="44"/>
      <c r="AJ19" s="44"/>
      <c r="AK19" s="44"/>
      <c r="AL19" s="39">
        <f>CQ19</f>
        <v>999999</v>
      </c>
      <c r="AM19" s="40">
        <f>CR19*AO19</f>
        <v>0</v>
      </c>
      <c r="AN19" s="39">
        <f>CS19</f>
        <v>0</v>
      </c>
      <c r="AO19" s="28">
        <f>IF(AND(AH19="",AI19="",AJ19="",AK19=""),0,1)*$EI$19</f>
        <v>0</v>
      </c>
      <c r="AP19" s="38"/>
      <c r="AQ19" s="44"/>
      <c r="AR19" s="44"/>
      <c r="AS19" s="44"/>
      <c r="AT19" s="44"/>
      <c r="AU19" s="39">
        <f>CZ19</f>
        <v>999999</v>
      </c>
      <c r="AV19" s="40">
        <f>DA19*AX19</f>
        <v>0</v>
      </c>
      <c r="AW19" s="39">
        <f>DB19</f>
        <v>0</v>
      </c>
      <c r="AX19" s="28">
        <f>IF(AND(AQ19="",AR19="",AS19="",AT19=""),0,1)*$EI$19</f>
        <v>0</v>
      </c>
      <c r="AY19" s="38"/>
      <c r="AZ19" s="44"/>
      <c r="BA19" s="44"/>
      <c r="BB19" s="44"/>
      <c r="BC19" s="44"/>
      <c r="BD19" s="39">
        <f>DI19</f>
        <v>999999</v>
      </c>
      <c r="BE19" s="40">
        <f>DJ19*BG19</f>
        <v>0</v>
      </c>
      <c r="BF19" s="39">
        <f>DK19</f>
        <v>0</v>
      </c>
      <c r="BG19" s="28">
        <f>IF(AND(AZ19="",BA19="",BB19="",BC19=""),0,1)*$EI$19</f>
        <v>0</v>
      </c>
      <c r="BI19" s="41"/>
      <c r="BJ19" s="41"/>
      <c r="BK19" s="41"/>
      <c r="BL19" s="41"/>
      <c r="BM19" s="41"/>
      <c r="BN19" s="41"/>
      <c r="BO19" s="41"/>
      <c r="BP19" s="41"/>
      <c r="BQ19" s="22">
        <f>IF(D19="",0,1)</f>
        <v>0</v>
      </c>
      <c r="BS19" s="51">
        <f>0+IF(P19&gt;0,1,0)+IF(Q19&gt;0,1,0)+IF(R19&gt;0,1,0)+IF(S19&gt;0,1,0)-IF(P19="X",1,0)-IF(Q19="X",1,0)-IF(R19="X",1,0)-IF(S19="X",1,0)-IF(P19="D",1,0)-IF(Q19="D",1,0)-IF(R19="D",1,0)-IF(S19="D",1,0)</f>
        <v>0</v>
      </c>
      <c r="BT19" s="50">
        <f>0+IF(P19="D",1,0)+IF(Q19="D",1,0)+IF(R19="D",1,0)+IF(S19="D",1,0)</f>
        <v>0</v>
      </c>
      <c r="BU19" s="50">
        <f>IF(OR(P19="X",P19="A"),$D$9,IF(P19="D",$D$10,P19))</f>
        <v>0</v>
      </c>
      <c r="BV19" s="50">
        <f>IF(OR(Q19="X",Q19="A"),$D$9,IF(Q19="D",$D$10,Q19))</f>
        <v>0</v>
      </c>
      <c r="BW19" s="50">
        <f>IF(OR(R19="X",R19="A"),$D$9,IF(R19="D",$D$10,R19))</f>
        <v>0</v>
      </c>
      <c r="BX19" s="50">
        <f>IF(OR(S19="X",S19="A"),$D$9,IF(S19="D",$D$10,S19))</f>
        <v>0</v>
      </c>
      <c r="BY19" s="50">
        <f>IF($D$19="",999999,IF(SUM(BU19:BX19)=0,999999,IF($EI$19=0,999999,IF(AND(BT19=$BP$10,$A$13=1),$D$13,IF(AND(BT19=$BP$10,$A$13=0),SUM(BU19:BX19),IF(AND(BS19&lt;$BP$12,$A$11=1),$D$11,IF(AND(BS19&lt;$BP$12,$A$11=0),SUM(BU19:BX19),SUM(BU19:BX19))))))))</f>
        <v>999999</v>
      </c>
      <c r="BZ19" s="50">
        <f>1+IF(BY19&gt;BY21,1,0)+IF(BY19&gt;BY23,1,0)+IF(BY19&gt;BY25,1,0)+IF(BY19&gt;BY27,1,0)+IF(BY19&gt;BY29,1,0)+IF(BY19&gt;BY31,1,0)+IF(BY19&gt;BY33,1,0)+IF(BY19&gt;BY35,1,0)+IF(BY19&gt;BY37,1,0)+IF(BY19&gt;BY39,1,0)+IF(BY19&gt;BY41,1,0)+IF(BY19&gt;BY43,1,0)+IF(BY19&gt;BY45,1,0)+IF(BY19&gt;BY47,1,0)+IF(BY19&gt;BY49,1,0)+IF(BY19&gt;BY51,1,0)+IF(BY19&gt;BY53,1,0)+IF(BY19&gt;BY55,1,0)+IF(BY19&gt;BY57,1,0)+IF(BY19&gt;BY59,1,0)+IF(BY19&gt;BY61,1,0)+IF(BY19&gt;BY63,1,0)+IF(BY19&gt;BY65,1,0)+IF(BY19&gt;BY17,1,0)+IF(BY19&gt;BY67,1,0)+IF(BY19&gt;BY69,1,0)+IF(BY19&gt;BY71,1,0)+IF(BY19&gt;BY73,1,0)+IF(BY19&gt;BY75,1,0)+IF(BY19&gt;BY77,1,0)+IF(BY19&gt;BY79,1,0)+IF(BY19&gt;BY81,1,0)+IF(BY19&gt;BY83,1,0)+IF(BY19&gt;BY85,1,0)</f>
        <v>1</v>
      </c>
      <c r="CA19" s="54">
        <f>($C$6-BZ19+1)*$BQ$19*W19</f>
        <v>0</v>
      </c>
      <c r="CB19" s="51">
        <f>0+IF(Y19&gt;0,1,0)+IF(Z19&gt;0,1,0)+IF(AA19&gt;0,1,0)+IF(AB19&gt;0,1,0)-IF(Y19="X",1,0)-IF(Z19="X",1,0)-IF(AA19="X",1,0)-IF(AB19="X",1,0)-IF(Y19="D",1,0)-IF(Z19="D",1,0)-IF(AA19="D",1,0)-IF(AB19="D",1,0)</f>
        <v>0</v>
      </c>
      <c r="CC19" s="50">
        <f>0+IF(Y19="D",1,0)+IF(Z19="D",1,0)+IF(AA19="D",1,0)+IF(AB19="D",1,0)</f>
        <v>0</v>
      </c>
      <c r="CD19" s="50">
        <f>IF(OR(Y19="X",Y19="A"),$D$9,IF(Y19="D",$D$10,Y19))</f>
        <v>0</v>
      </c>
      <c r="CE19" s="50">
        <f>IF(OR(Z19="X",Z19="A"),$D$9,IF(Z19="D",$D$10,Z19))</f>
        <v>0</v>
      </c>
      <c r="CF19" s="50">
        <f>IF(OR(AA19="X",AA19="A"),$D$9,IF(AA19="D",$D$10,AA19))</f>
        <v>0</v>
      </c>
      <c r="CG19" s="50">
        <f>IF(OR(AB19="X",AB19="A"),$D$9,IF(AB19="D",$D$10,AB19))</f>
        <v>0</v>
      </c>
      <c r="CH19" s="50">
        <f>IF($D$19="",999999,IF(SUM(CD19:CG19)=0,999999,IF($EI$19=0,999999,IF(AND(CC19=$BP$10,$A$13=1),$D$13,IF(AND(CC19=$BP$10,$A$13=0),SUM(CD19:CG19),IF(AND(CB19&lt;$BP$12,$A$11=1),$D$11,IF(AND(CB19&lt;$BP$12,$A$11=0),SUM(CD19:CG19),SUM(CD19:CG19))))))))</f>
        <v>999999</v>
      </c>
      <c r="CI19" s="50">
        <f>1+IF(CH19&gt;CH21,1,0)+IF(CH19&gt;CH23,1,0)+IF(CH19&gt;CH25,1,0)+IF(CH19&gt;CH27,1,0)+IF(CH19&gt;CH29,1,0)+IF(CH19&gt;CH31,1,0)+IF(CH19&gt;CH33,1,0)+IF(CH19&gt;CH35,1,0)+IF(CH19&gt;CH37,1,0)+IF(CH19&gt;CH39,1,0)+IF(CH19&gt;CH41,1,0)+IF(CH19&gt;CH43,1,0)+IF(CH19&gt;CH45,1,0)+IF(CH19&gt;CH47,1,0)+IF(CH19&gt;CH49,1,0)+IF(CH19&gt;CH51,1,0)+IF(CH19&gt;CH53,1,0)+IF(CH19&gt;CH55,1,0)+IF(CH19&gt;CH57,1,0)+IF(CH19&gt;CH59,1,0)+IF(CH19&gt;CH61,1,0)+IF(CH19&gt;CH63,1,0)+IF(CH19&gt;CH65,1,0)+IF(CH19&gt;CH17,1,0)+IF(CH19&gt;CH67,1,0)+IF(CH19&gt;CH69,1,0)+IF(CH19&gt;CH71,1,0)+IF(CH19&gt;CH73,1,0)+IF(CH19&gt;CH75,1,0)+IF(CH19&gt;CH77,1,0)+IF(CH19&gt;CH79,1,0)+IF(CH19&gt;CH81,1,0)+IF(CH19&gt;CH83,1,0)+IF(CH19&gt;CH85,1,0)</f>
        <v>1</v>
      </c>
      <c r="CJ19" s="54">
        <f>($C$6-CI19+1)*$BQ$19*AF19</f>
        <v>0</v>
      </c>
      <c r="CK19" s="51">
        <f>0+IF(AH19&gt;0,1,0)+IF(AI19&gt;0,1,0)+IF(AJ19&gt;0,1,0)+IF(AK19&gt;0,1,0)-IF(AH19="X",1,0)-IF(AI19="X",1,0)-IF(AJ19="X",1,0)-IF(AK19="X",1,0)-IF(AH19="D",1,0)-IF(AI19="D",1,0)-IF(AJ19="D",1,0)-IF(AK19="D",1,0)</f>
        <v>0</v>
      </c>
      <c r="CL19" s="50">
        <f>0+IF(AH19="D",1,0)+IF(AI19="D",1,0)+IF(AJ19="D",1,0)+IF(AK19="D",1,0)</f>
        <v>0</v>
      </c>
      <c r="CM19" s="50">
        <f>IF(OR(AH19="X",AH19="A"),$D$9,IF(AH19="D",$D$10,AH19))</f>
        <v>0</v>
      </c>
      <c r="CN19" s="50">
        <f>IF(OR(AI19="X",AI19="A"),$D$9,IF(AI19="D",$D$10,AI19))</f>
        <v>0</v>
      </c>
      <c r="CO19" s="50">
        <f>IF(OR(AJ19="X",AJ19="A"),$D$9,IF(AJ19="D",$D$10,AJ19))</f>
        <v>0</v>
      </c>
      <c r="CP19" s="50">
        <f>IF(OR(AK19="X",AK19="A"),$D$9,IF(AK19="D",$D$10,AK19))</f>
        <v>0</v>
      </c>
      <c r="CQ19" s="50">
        <f>IF($D$19="",999999,IF(SUM(CM19:CP19)=0,999999,IF($EI$19=0,999999,IF(AND(CL19=$BP$10,$A$13=1),$D$13,IF(AND(CL19=$BP$10,$A$13=0),SUM(CM19:CP19),IF(AND(CK19&lt;$BP$12,$A$11=1),$D$11,IF(AND(CK19&lt;$BP$12,$A$11=0),SUM(CM19:CP19),SUM(CM19:CP19))))))))</f>
        <v>999999</v>
      </c>
      <c r="CR19" s="50">
        <f>1+IF(CQ19&gt;CQ21,1,0)+IF(CQ19&gt;CQ23,1,0)+IF(CQ19&gt;CQ25,1,0)+IF(CQ19&gt;CQ27,1,0)+IF(CQ19&gt;CQ29,1,0)+IF(CQ19&gt;CQ31,1,0)+IF(CQ19&gt;CQ33,1,0)+IF(CQ19&gt;CQ35,1,0)+IF(CQ19&gt;CQ37,1,0)+IF(CQ19&gt;CQ39,1,0)+IF(CQ19&gt;CQ41,1,0)+IF(CQ19&gt;CQ43,1,0)+IF(CQ19&gt;CQ45,1,0)+IF(CQ19&gt;CQ47,1,0)+IF(CQ19&gt;CQ49,1,0)+IF(CQ19&gt;CQ51,1,0)+IF(CQ19&gt;CQ53,1,0)+IF(CQ19&gt;CQ55,1,0)+IF(CQ19&gt;CQ57,1,0)+IF(CQ19&gt;CQ59,1,0)+IF(CQ19&gt;CQ61,1,0)+IF(CQ19&gt;CQ63,1,0)+IF(CQ19&gt;CQ65,1,0)+IF(CQ19&gt;CQ17,1,0)+IF(CQ19&gt;CQ67,1,0)+IF(CQ19&gt;CQ69,1,0)+IF(CQ19&gt;CQ71,1,0)+IF(CQ19&gt;CQ73,1,0)+IF(CQ19&gt;CQ75,1,0)+IF(CQ19&gt;CQ77,1,0)+IF(CQ19&gt;CQ79,1,0)+IF(CQ19&gt;CQ81,1,0)+IF(CQ19&gt;CQ83,1,0)+IF(CQ19&gt;CQ85,1,0)</f>
        <v>1</v>
      </c>
      <c r="CS19" s="54">
        <f>($C$6-CR19+1)*$BQ$19*AO19</f>
        <v>0</v>
      </c>
      <c r="CT19" s="51">
        <f>0+IF(AQ19&gt;0,1,0)+IF(AR19&gt;0,1,0)+IF(AS19&gt;0,1,0)+IF(AT19&gt;0,1,0)-IF(AQ19="X",1,0)-IF(AR19="X",1,0)-IF(AS19="X",1,0)-IF(AT19="X",1,0)-IF(AQ19="D",1,0)-IF(AR19="D",1,0)-IF(AS19="D",1,0)-IF(AT19="D",1,0)</f>
        <v>0</v>
      </c>
      <c r="CU19" s="50">
        <f>0+IF(AQ19="D",1,0)+IF(AR19="D",1,0)+IF(AS19="D",1,0)+IF(AT19="D",1,0)</f>
        <v>0</v>
      </c>
      <c r="CV19" s="50">
        <f>IF(OR(AQ19="X",AQ19="A"),$D$9,IF(AQ19="D",$D$10,AQ19))</f>
        <v>0</v>
      </c>
      <c r="CW19" s="50">
        <f>IF(OR(AR19="X",AR19="A"),$D$9,IF(AR19="D",$D$10,AR19))</f>
        <v>0</v>
      </c>
      <c r="CX19" s="50">
        <f>IF(OR(AS19="X",AS19="A"),$D$9,IF(AS19="D",$D$10,AS19))</f>
        <v>0</v>
      </c>
      <c r="CY19" s="50">
        <f>IF(OR(AT19="X",AT19="A"),$D$9,IF(AT19="D",$D$10,AT19))</f>
        <v>0</v>
      </c>
      <c r="CZ19" s="50">
        <f>IF($D$19="",999999,IF(SUM(CV19:CY19)=0,999999,IF($EI$19=0,999999,IF(AND(CU19=$BP$10,$A$13=1),$D$13,IF(AND(CU19=$BP$10,$A$13=0),SUM(CV19:CY19),IF(AND(CT19&lt;$BP$12,$A$11=1),$D$11,IF(AND(CT19&lt;$BP$12,$A$11=0),SUM(CV19:CY19),SUM(CV19:CY19))))))))</f>
        <v>999999</v>
      </c>
      <c r="DA19" s="50">
        <f>1+IF(CZ19&gt;CZ21,1,0)+IF(CZ19&gt;CZ23,1,0)+IF(CZ19&gt;CZ25,1,0)+IF(CZ19&gt;CZ27,1,0)+IF(CZ19&gt;CZ29,1,0)+IF(CZ19&gt;CZ31,1,0)+IF(CZ19&gt;CZ33,1,0)+IF(CZ19&gt;CZ35,1,0)+IF(CZ19&gt;CZ37,1,0)+IF(CZ19&gt;CZ39,1,0)+IF(CZ19&gt;CZ41,1,0)+IF(CZ19&gt;CZ43,1,0)+IF(CZ19&gt;CZ45,1,0)+IF(CZ19&gt;CZ47,1,0)+IF(CZ19&gt;CZ49,1,0)+IF(CZ19&gt;CZ51,1,0)+IF(CZ19&gt;CZ53,1,0)+IF(CZ19&gt;CZ55,1,0)+IF(CZ19&gt;CZ57,1,0)+IF(CZ19&gt;CZ59,1,0)+IF(CZ19&gt;CZ61,1,0)+IF(CZ19&gt;CZ63,1,0)+IF(CZ19&gt;CZ65,1,0)+IF(CZ19&gt;CZ17,1,0)+IF(CZ19&gt;CZ67,1,0)+IF(CZ19&gt;CZ69,1,0)+IF(CZ19&gt;CZ71,1,0)+IF(CZ19&gt;CZ73,1,0)+IF(CZ19&gt;CZ75,1,0)+IF(CZ19&gt;CZ77,1,0)+IF(CZ19&gt;CZ79,1,0)+IF(CZ19&gt;CZ81,1,0)+IF(CZ19&gt;CZ83,1,0)+IF(CZ19&gt;CZ85,1,0)</f>
        <v>1</v>
      </c>
      <c r="DB19" s="54">
        <f>($C$6-DA19+1)*$BQ$19*AX19</f>
        <v>0</v>
      </c>
      <c r="DC19" s="51">
        <f>0+IF(AZ19&gt;0,1,0)+IF(BA19&gt;0,1,0)+IF(BB19&gt;0,1,0)+IF(BC19&gt;0,1,0)-IF(AZ19="X",1,0)-IF(BA19="X",1,0)-IF(BB19="X",1,0)-IF(BC19="X",1,0)-IF(AZ19="D",1,0)-IF(BA19="D",1,0)-IF(BB19="D",1,0)-IF(BC19="D",1,0)</f>
        <v>0</v>
      </c>
      <c r="DD19" s="50">
        <f>0+IF(AZ19="D",1,0)+IF(BA19="D",1,0)+IF(BB19="D",1,0)+IF(BC19="D",1,0)</f>
        <v>0</v>
      </c>
      <c r="DE19" s="50">
        <f>IF(OR(AZ19="X",AZ19="A"),$D$9,IF(AZ19="D",$D$10,AZ19))</f>
        <v>0</v>
      </c>
      <c r="DF19" s="50">
        <f>IF(OR(BA19="X",BA19="A"),$D$9,IF(BA19="D",$D$10,BA19))</f>
        <v>0</v>
      </c>
      <c r="DG19" s="50">
        <f>IF(OR(BB19="X",BB19="A"),$D$9,IF(BB19="D",$D$10,BB19))</f>
        <v>0</v>
      </c>
      <c r="DH19" s="50">
        <f>IF(OR(BC19="X",BC19="A"),$D$9,IF(BC19="D",$D$10,BC19))</f>
        <v>0</v>
      </c>
      <c r="DI19" s="50">
        <f>IF($D$19="",999999,IF(SUM(DE19:DH19)=0,999999,IF($EI$19=0,999999,IF(AND(DD19=$BP$10,$A$13=1),$D$13,IF(AND(DD19=$BP$10,$A$13=0),SUM(DE19:DH19),IF(AND(DC19&lt;$BP$12,$A$11=1),$D$11,IF(AND(DC19&lt;$BP$12,$A$11=0),SUM(DE19:DH19),SUM(DE19:DH19))))))))</f>
        <v>999999</v>
      </c>
      <c r="DJ19" s="50">
        <f>1+IF(DI19&gt;DI21,1,0)+IF(DI19&gt;DI23,1,0)+IF(DI19&gt;DI25,1,0)+IF(DI19&gt;DI27,1,0)+IF(DI19&gt;DI29,1,0)+IF(DI19&gt;DI31,1,0)+IF(DI19&gt;DI33,1,0)+IF(DI19&gt;DI35,1,0)+IF(DI19&gt;DI37,1,0)+IF(DI19&gt;DI39,1,0)+IF(DI19&gt;DI41,1,0)+IF(DI19&gt;DI43,1,0)+IF(DI19&gt;DI45,1,0)+IF(DI19&gt;DI47,1,0)+IF(DI19&gt;DI49,1,0)+IF(DI19&gt;DI51,1,0)+IF(DI19&gt;DI53,1,0)+IF(DI19&gt;DI55,1,0)+IF(DI19&gt;DI57,1,0)+IF(DI19&gt;DI59,1,0)+IF(DI19&gt;DI61,1,0)+IF(DI19&gt;DI63,1,0)+IF(DI19&gt;DI65,1,0)+IF(DI19&gt;DI17,1,0)+IF(DI19&gt;DI67,1,0)+IF(DI19&gt;DI69,1,0)+IF(DI19&gt;DI71,1,0)+IF(DI19&gt;DI73,1,0)+IF(DI19&gt;DI75,1,0)+IF(DI19&gt;DI77,1,0)+IF(DI19&gt;DI79,1,0)+IF(DI19&gt;DI81,1,0)+IF(DI19&gt;DI83,1,0)+IF(DI19&gt;DI85,1,0)</f>
        <v>1</v>
      </c>
      <c r="DK19" s="54">
        <f>($C$6-DJ19+1)*$BQ$19*BG19</f>
        <v>0</v>
      </c>
      <c r="DM19" s="11"/>
      <c r="DN19" s="69">
        <f>1+IF(DO19&lt;DO17,1)+IF(DO19&lt;DO21,1)+IF(DO19&lt;DO23,1)+IF(DO19&lt;DO25,1)+IF(DO19&lt;DO27,1)+IF(DO19&lt;DO29,1)+IF(DO19&lt;DO31,1)+IF(DO19&lt;DO33,1)+IF(DO19&lt;DO35,1)+IF(DO19&lt;DO37,1)+IF(DO19&lt;DO39,1)+IF(DO19&lt;DO41,1)+IF(DO19&lt;DO43,1)+IF(DO19&lt;DO45,1)+IF(DO19&lt;DO47,1)+IF(DO19&lt;DO49,1)+IF(DO19&lt;DO51,1)+IF(DO19&lt;DO53,1)+IF(DO19&lt;DO55,1)+IF(DO19&lt;DO57,1)+IF(DO19&lt;DO59,1)+IF(DO19&lt;DO61,1)+IF(DO19&lt;DO63,1)+IF(DO19&lt;DO65,1)+IF(DO19&lt;DO67,1)+IF(DO19&lt;DO69,1)+IF(DO19&lt;DO71,1)+IF(DO19&lt;DO73,1)+IF(DO19&lt;DO75,1)+IF(DO19&lt;DO77,1)+IF(DO19&lt;DO79,1)+IF(DO19&lt;DO81,1)+IF(DO19&lt;DO83,1)+IF(DO19&lt;DO85,1)</f>
        <v>34</v>
      </c>
      <c r="DO19" s="45">
        <f>DS19+0.02</f>
        <v>0.02</v>
      </c>
      <c r="DP19" s="7"/>
      <c r="DQ19" s="43">
        <f>DN19</f>
        <v>34</v>
      </c>
      <c r="DR19" s="8">
        <f>1+IF(DS19&lt;DS17,1)+IF(DS19&lt;DS21,1)+IF(DS19&lt;DS23,1)+IF(DS19&lt;DS25,1)+IF(DS19&lt;DS27,1)+IF(DS19&lt;DS29,1)+IF(DS19&lt;DS31,1)+IF(DS19&lt;DS33,1)+IF(DS19&lt;DS35,1)+IF(DS19&lt;DS37,1)+IF(DS19&lt;DS39,1)+IF(DS19&lt;DS41,1)+IF(DS19&lt;DS43,1)+IF(DS19&lt;DS45,1)+IF(DS19&lt;DS47,1)+IF(DS19&lt;DS49,1)+IF(DS19&lt;DS51,1)+IF(DS19&lt;DS53,1)+IF(DS19&lt;DS55,1)+IF(DS19&lt;DS57,1)+IF(DS19&lt;DS59,1)+IF(DS19&lt;DS61,1)+IF(DS19&lt;DS63,1)+IF(DS19&lt;DS65,1)+IF(DS19&lt;DS67,1)+IF(DS19&lt;DS69,1)+IF(DS19&lt;DS71,1)+IF(DS19&lt;DS73,1)+IF(DS19&lt;DS75,1)+IF(DS19&lt;DS77,1)+IF(DS19&lt;DS79,1)+IF(DS19&lt;DS81,1)+IF(DS19&lt;DS83,1)+IF(DS19&lt;DS85,1)</f>
        <v>1</v>
      </c>
      <c r="DS19" s="59">
        <f>(((DU19*10000000)+(500000-DV19)+(5000-EB19))*EI19)+IF(DT19="",0,1)</f>
        <v>0</v>
      </c>
      <c r="DT19" s="8">
        <f>IF(D19="","",D19)</f>
      </c>
      <c r="DU19" s="8">
        <f>SUM(V19,AE19,AN19,AW19,BF19)*EI19</f>
        <v>0</v>
      </c>
      <c r="DV19" s="8">
        <f>0+IF(BY19&lt;999999,BY19,0)+IF(CH19&lt;999999,CH19,0)+IF(CQ19&lt;999999,CQ19,0)+IF(CZ19&lt;999999,CZ19,0)+IF(DI19&lt;999999,DI19,0)*EI19</f>
        <v>0</v>
      </c>
      <c r="DW19" s="8">
        <f>BZ19*W19*EI19</f>
        <v>0</v>
      </c>
      <c r="DX19" s="8">
        <f>CI19*AF19*EI19</f>
        <v>0</v>
      </c>
      <c r="DY19" s="8">
        <f>CR19*AO19*EI19</f>
        <v>0</v>
      </c>
      <c r="DZ19" s="8">
        <f>DA19*AX19*EI19</f>
        <v>0</v>
      </c>
      <c r="EA19" s="8">
        <f>DJ19*BG19*EI19</f>
        <v>0</v>
      </c>
      <c r="EB19" s="8">
        <f>SUM(DW19:EA19)</f>
        <v>0</v>
      </c>
      <c r="EC19" s="8">
        <f>IF(0+(IF(Q19="X",1,0)+(IF(R19="X",1,0)+(IF(S19="X",1,0)+(IF(P19="X",1,0)))))&gt;=$BP$10,1,0)</f>
        <v>1</v>
      </c>
      <c r="ED19" s="8">
        <f>IF(0+(IF(Z19="X",1,0)+(IF(AA19="X",1,0)+(IF(AB19="X",1,0)+(IF(Y19="X",1,0)))))&gt;=$BP$10,1,0)</f>
        <v>1</v>
      </c>
      <c r="EE19" s="8">
        <f>IF(0+(IF(AI19="X",1,0)+(IF(AJ19="X",1,0)+(IF(AK19="X",1,0)+(IF(AH19="X",1,0)))))&gt;=$BP$10,1,0)</f>
        <v>1</v>
      </c>
      <c r="EF19" s="8">
        <f>IF(0+(IF(AR19="X",1,0)+(IF(AS19="X",1,0)+(IF(AT19="X",1,0)+(IF(AQ19="X",1,0)))))&gt;=$BP$10,1,0)</f>
        <v>1</v>
      </c>
      <c r="EG19" s="8">
        <f>IF(0+(IF(BA19="X",1,0)+(IF(BB19="X",1,0)+(IF(BC19="X",1,0)+(IF(AZ19="X",1,0)))))&gt;=$BP$10,1,0)</f>
        <v>1</v>
      </c>
      <c r="EH19" s="8">
        <f>SUM(EC19:EG19)*$A$15</f>
        <v>5</v>
      </c>
      <c r="EI19" s="8">
        <f>IF(EH19&gt;=2,0,BQ19)</f>
        <v>0</v>
      </c>
      <c r="EJ19" s="1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1"/>
      <c r="FU19" s="91"/>
      <c r="FV19" s="91"/>
      <c r="FW19" s="91"/>
      <c r="FX19" s="91"/>
      <c r="FY19" s="91"/>
      <c r="FZ19" s="91"/>
      <c r="GA19" s="91"/>
      <c r="GB19" s="91"/>
      <c r="GC19" s="91"/>
      <c r="GD19" s="91"/>
      <c r="GE19" s="91"/>
      <c r="GF19" s="91"/>
      <c r="GG19" s="91"/>
      <c r="GH19" s="91"/>
    </row>
    <row r="20" spans="1:190" ht="6" customHeight="1">
      <c r="A20" s="20"/>
      <c r="B20" s="20"/>
      <c r="C20" s="37"/>
      <c r="D20" s="20"/>
      <c r="E20" s="20"/>
      <c r="F20" s="20"/>
      <c r="G20" s="20"/>
      <c r="H20" s="20"/>
      <c r="I20" s="20"/>
      <c r="J20" s="20"/>
      <c r="K20" s="20"/>
      <c r="L20" s="20"/>
      <c r="M20" s="20"/>
      <c r="N20" s="20"/>
      <c r="O20" s="20"/>
      <c r="P20" s="38"/>
      <c r="Q20" s="38"/>
      <c r="R20" s="38"/>
      <c r="S20" s="38"/>
      <c r="T20" s="38"/>
      <c r="U20" s="38"/>
      <c r="V20" s="38"/>
      <c r="W20" s="28"/>
      <c r="X20" s="38"/>
      <c r="Y20" s="38"/>
      <c r="Z20" s="38"/>
      <c r="AA20" s="38"/>
      <c r="AB20" s="38"/>
      <c r="AC20" s="38"/>
      <c r="AD20" s="38"/>
      <c r="AE20" s="38"/>
      <c r="AF20" s="28"/>
      <c r="AG20" s="38"/>
      <c r="AH20" s="38"/>
      <c r="AI20" s="38"/>
      <c r="AJ20" s="38"/>
      <c r="AK20" s="38"/>
      <c r="AL20" s="38"/>
      <c r="AM20" s="38"/>
      <c r="AN20" s="38"/>
      <c r="AO20" s="28"/>
      <c r="AP20" s="38"/>
      <c r="AQ20" s="38"/>
      <c r="AR20" s="38"/>
      <c r="AS20" s="38"/>
      <c r="AT20" s="38"/>
      <c r="AU20" s="38"/>
      <c r="AV20" s="38"/>
      <c r="AW20" s="38"/>
      <c r="AX20" s="28"/>
      <c r="AY20" s="38"/>
      <c r="AZ20" s="38"/>
      <c r="BA20" s="38"/>
      <c r="BB20" s="38"/>
      <c r="BC20" s="38"/>
      <c r="BD20" s="38"/>
      <c r="BE20" s="38"/>
      <c r="BF20" s="38"/>
      <c r="BG20" s="28"/>
      <c r="BI20" s="41"/>
      <c r="BJ20" s="41"/>
      <c r="BK20" s="41"/>
      <c r="BL20" s="41"/>
      <c r="BM20" s="41"/>
      <c r="BN20" s="41"/>
      <c r="BO20" s="41"/>
      <c r="BP20" s="41"/>
      <c r="BQ20" s="22"/>
      <c r="BS20" s="51"/>
      <c r="BT20" s="50"/>
      <c r="BU20" s="50"/>
      <c r="BV20" s="50"/>
      <c r="BW20" s="50"/>
      <c r="BX20" s="50"/>
      <c r="BY20" s="50"/>
      <c r="BZ20" s="50"/>
      <c r="CA20" s="54"/>
      <c r="CB20" s="51"/>
      <c r="CC20" s="50"/>
      <c r="CD20" s="50"/>
      <c r="CE20" s="50"/>
      <c r="CF20" s="50"/>
      <c r="CG20" s="50"/>
      <c r="CH20" s="50"/>
      <c r="CI20" s="50"/>
      <c r="CJ20" s="54"/>
      <c r="CK20" s="51"/>
      <c r="CL20" s="50"/>
      <c r="CM20" s="50"/>
      <c r="CN20" s="50"/>
      <c r="CO20" s="50"/>
      <c r="CP20" s="50"/>
      <c r="CQ20" s="50"/>
      <c r="CR20" s="50"/>
      <c r="CS20" s="54"/>
      <c r="CT20" s="51"/>
      <c r="CU20" s="50"/>
      <c r="CV20" s="50"/>
      <c r="CW20" s="50"/>
      <c r="CX20" s="50"/>
      <c r="CY20" s="50"/>
      <c r="CZ20" s="50"/>
      <c r="DA20" s="50"/>
      <c r="DB20" s="54"/>
      <c r="DC20" s="51"/>
      <c r="DD20" s="50"/>
      <c r="DE20" s="50"/>
      <c r="DF20" s="50"/>
      <c r="DG20" s="50"/>
      <c r="DH20" s="50"/>
      <c r="DI20" s="50"/>
      <c r="DJ20" s="50"/>
      <c r="DK20" s="54"/>
      <c r="DM20" s="11"/>
      <c r="DN20" s="69"/>
      <c r="DO20" s="58"/>
      <c r="DP20" s="7"/>
      <c r="DQ20" s="42"/>
      <c r="DR20" s="69"/>
      <c r="DS20" s="60"/>
      <c r="DT20" s="39"/>
      <c r="DU20" s="39"/>
      <c r="DV20" s="39"/>
      <c r="DW20" s="39"/>
      <c r="DX20" s="39"/>
      <c r="DY20" s="39"/>
      <c r="DZ20" s="39"/>
      <c r="EA20" s="39"/>
      <c r="EB20" s="39"/>
      <c r="EC20" s="39"/>
      <c r="ED20" s="39"/>
      <c r="EE20" s="39"/>
      <c r="EF20" s="39"/>
      <c r="EG20" s="39"/>
      <c r="EH20" s="39"/>
      <c r="EI20" s="39"/>
      <c r="EJ20" s="1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1"/>
      <c r="FU20" s="91"/>
      <c r="FV20" s="91"/>
      <c r="FW20" s="91"/>
      <c r="FX20" s="91"/>
      <c r="FY20" s="91"/>
      <c r="FZ20" s="91"/>
      <c r="GA20" s="91"/>
      <c r="GB20" s="91"/>
      <c r="GC20" s="91"/>
      <c r="GD20" s="91"/>
      <c r="GE20" s="91"/>
      <c r="GF20" s="91"/>
      <c r="GG20" s="91"/>
      <c r="GH20" s="91"/>
    </row>
    <row r="21" spans="1:190" ht="12.75">
      <c r="A21" s="20"/>
      <c r="B21" s="20"/>
      <c r="C21" s="37">
        <v>3</v>
      </c>
      <c r="D21" s="116"/>
      <c r="E21" s="116"/>
      <c r="F21" s="116"/>
      <c r="G21" s="116"/>
      <c r="H21" s="116"/>
      <c r="I21" s="116"/>
      <c r="J21" s="116"/>
      <c r="K21" s="116"/>
      <c r="L21" s="116"/>
      <c r="M21" s="116"/>
      <c r="N21" s="38"/>
      <c r="O21" s="20"/>
      <c r="P21" s="44"/>
      <c r="Q21" s="44"/>
      <c r="R21" s="44"/>
      <c r="S21" s="44"/>
      <c r="T21" s="39">
        <f>BY21</f>
        <v>999999</v>
      </c>
      <c r="U21" s="40">
        <f>BZ21*W21</f>
        <v>0</v>
      </c>
      <c r="V21" s="39">
        <f>CA21</f>
        <v>0</v>
      </c>
      <c r="W21" s="28">
        <f>IF(AND(P21="",Q21="",R21="",S21=""),0,1)*$EI$21</f>
        <v>0</v>
      </c>
      <c r="X21" s="38"/>
      <c r="Y21" s="44"/>
      <c r="Z21" s="44"/>
      <c r="AA21" s="44"/>
      <c r="AB21" s="44"/>
      <c r="AC21" s="39">
        <f>CH21</f>
        <v>999999</v>
      </c>
      <c r="AD21" s="40">
        <f>CI21*AF21</f>
        <v>0</v>
      </c>
      <c r="AE21" s="39">
        <f>CJ21</f>
        <v>0</v>
      </c>
      <c r="AF21" s="28">
        <f>IF(AND(Y21="",Z21="",AA21="",AB21=""),0,1)*$EI$21</f>
        <v>0</v>
      </c>
      <c r="AG21" s="38"/>
      <c r="AH21" s="44"/>
      <c r="AI21" s="44"/>
      <c r="AJ21" s="44"/>
      <c r="AK21" s="44"/>
      <c r="AL21" s="39">
        <f>CQ21</f>
        <v>999999</v>
      </c>
      <c r="AM21" s="40">
        <f>CR21*AO21</f>
        <v>0</v>
      </c>
      <c r="AN21" s="39">
        <f>CS21</f>
        <v>0</v>
      </c>
      <c r="AO21" s="28">
        <f>IF(AND(AH21="",AI21="",AJ21="",AK21=""),0,1)*$EI$21</f>
        <v>0</v>
      </c>
      <c r="AP21" s="38"/>
      <c r="AQ21" s="44"/>
      <c r="AR21" s="44"/>
      <c r="AS21" s="44"/>
      <c r="AT21" s="44"/>
      <c r="AU21" s="39">
        <f>CZ21</f>
        <v>999999</v>
      </c>
      <c r="AV21" s="40">
        <f>DA21*AX21</f>
        <v>0</v>
      </c>
      <c r="AW21" s="39">
        <f>DB21</f>
        <v>0</v>
      </c>
      <c r="AX21" s="28">
        <f>IF(AND(AQ21="",AR21="",AS21="",AT21=""),0,1)*$EI$21</f>
        <v>0</v>
      </c>
      <c r="AY21" s="38"/>
      <c r="AZ21" s="44"/>
      <c r="BA21" s="44"/>
      <c r="BB21" s="44"/>
      <c r="BC21" s="44"/>
      <c r="BD21" s="39">
        <f>DI21</f>
        <v>999999</v>
      </c>
      <c r="BE21" s="40">
        <f>DJ21*BG21</f>
        <v>0</v>
      </c>
      <c r="BF21" s="39">
        <f>DK21</f>
        <v>0</v>
      </c>
      <c r="BG21" s="28">
        <f>IF(AND(AZ21="",BA21="",BB21="",BC21=""),0,1)*$EI$21</f>
        <v>0</v>
      </c>
      <c r="BI21" s="41"/>
      <c r="BJ21" s="41"/>
      <c r="BK21" s="41"/>
      <c r="BL21" s="41"/>
      <c r="BM21" s="41"/>
      <c r="BN21" s="41"/>
      <c r="BO21" s="41"/>
      <c r="BP21" s="41"/>
      <c r="BQ21" s="22">
        <f>IF(D21="",0,1)</f>
        <v>0</v>
      </c>
      <c r="BS21" s="51">
        <f>0+IF(P21&gt;0,1,0)+IF(Q21&gt;0,1,0)+IF(R21&gt;0,1,0)+IF(S21&gt;0,1,0)-IF(P21="X",1,0)-IF(Q21="X",1,0)-IF(R21="X",1,0)-IF(S21="X",1,0)-IF(P21="D",1,0)-IF(Q21="D",1,0)-IF(R21="D",1,0)-IF(S21="D",1,0)</f>
        <v>0</v>
      </c>
      <c r="BT21" s="50">
        <f>0+IF(P21="D",1,0)+IF(Q21="D",1,0)+IF(R21="D",1,0)+IF(S21="D",1,0)</f>
        <v>0</v>
      </c>
      <c r="BU21" s="50">
        <f>IF(OR(P21="X",P21="A"),$D$9,IF(P21="D",$D$10,P21))</f>
        <v>0</v>
      </c>
      <c r="BV21" s="50">
        <f>IF(OR(Q21="X",Q21="A"),$D$9,IF(Q21="D",$D$10,Q21))</f>
        <v>0</v>
      </c>
      <c r="BW21" s="50">
        <f>IF(OR(R21="X",R21="A"),$D$9,IF(R21="D",$D$10,R21))</f>
        <v>0</v>
      </c>
      <c r="BX21" s="50">
        <f>IF(OR(S21="X",S21="A"),$D$9,IF(S21="D",$D$10,S21))</f>
        <v>0</v>
      </c>
      <c r="BY21" s="50">
        <f>IF($D$21="",999999,IF(SUM(BU21:BX21)=0,999999,IF($EI$21=0,999999,IF(AND(BT21=$BP$10,$A$13=1),$D$13,IF(AND(BT21=$BP$10,$A$13=0),SUM(BU21:BX21),IF(AND(BS21&lt;$BP$12,$A$11=1),$D$11,IF(AND(BS21&lt;$BP$12,$A$11=0),SUM(BU21:BX21),SUM(BU21:BX21))))))))</f>
        <v>999999</v>
      </c>
      <c r="BZ21" s="50">
        <f>1+IF(BY21&gt;BY23,1,0)+IF(BY21&gt;BY25,1,0)+IF(BY21&gt;BY27,1,0)+IF(BY21&gt;BY29,1,0)+IF(BY21&gt;BY31,1,0)+IF(BY21&gt;BY33,1,0)+IF(BY21&gt;BY35,1,0)+IF(BY21&gt;BY37,1,0)+IF(BY21&gt;BY39,1,0)+IF(BY21&gt;BY41,1,0)+IF(BY21&gt;BY43,1,0)+IF(BY21&gt;BY45,1,0)+IF(BY21&gt;BY47,1,0)+IF(BY21&gt;BY49,1,0)+IF(BY21&gt;BY51,1,0)+IF(BY21&gt;BY53,1,0)+IF(BY21&gt;BY55,1,0)+IF(BY21&gt;BY57,1,0)+IF(BY21&gt;BY59,1,0)+IF(BY21&gt;BY61,1,0)+IF(BY21&gt;BY63,1,0)+IF(BY21&gt;BY65,1,0)+IF(BY21&gt;BY17,1,0)+IF(BY21&gt;BY19,1,0)+IF(BY21&gt;BY67,1,0)+IF(BY21&gt;BY69,1,0)+IF(BY21&gt;BY71,1,0)+IF(BY21&gt;BY73,1,0)+IF(BY21&gt;BY75,1,0)+IF(BY21&gt;BY77,1,0)+IF(BY21&gt;BY79,1,0)+IF(BY21&gt;BY81,1,0)+IF(BY21&gt;BY83,1,0)+IF(BY21&gt;BY85,1,0)</f>
        <v>1</v>
      </c>
      <c r="CA21" s="54">
        <f>($C$6-BZ21+1)*$BQ$21*W21</f>
        <v>0</v>
      </c>
      <c r="CB21" s="51">
        <f>0+IF(Y21&gt;0,1,0)+IF(Z21&gt;0,1,0)+IF(AA21&gt;0,1,0)+IF(AB21&gt;0,1,0)-IF(Y21="X",1,0)-IF(Z21="X",1,0)-IF(AA21="X",1,0)-IF(AB21="X",1,0)-IF(Y21="D",1,0)-IF(Z21="D",1,0)-IF(AA21="D",1,0)-IF(AB21="D",1,0)</f>
        <v>0</v>
      </c>
      <c r="CC21" s="50">
        <f>0+IF(Y21="D",1,0)+IF(Z21="D",1,0)+IF(AA21="D",1,0)+IF(AB21="D",1,0)</f>
        <v>0</v>
      </c>
      <c r="CD21" s="50">
        <f>IF(OR(Y21="X",Y21="A"),$D$9,IF(Y21="D",$D$10,Y21))</f>
        <v>0</v>
      </c>
      <c r="CE21" s="50">
        <f>IF(OR(Z21="X",Z21="A"),$D$9,IF(Z21="D",$D$10,Z21))</f>
        <v>0</v>
      </c>
      <c r="CF21" s="50">
        <f>IF(OR(AA21="X",AA21="A"),$D$9,IF(AA21="D",$D$10,AA21))</f>
        <v>0</v>
      </c>
      <c r="CG21" s="50">
        <f>IF(OR(AB21="X",AB21="A"),$D$9,IF(AB21="D",$D$10,AB21))</f>
        <v>0</v>
      </c>
      <c r="CH21" s="50">
        <f>IF($D$21="",999999,IF(SUM(CD21:CG21)=0,999999,IF($EI$21=0,999999,IF(AND(CC21=$BP$10,$A$13=1),$D$13,IF(AND(CC21=$BP$10,$A$13=0),SUM(CD21:CG21),IF(AND(CB21&lt;$BP$12,$A$11=1),$D$11,IF(AND(CB21&lt;$BP$12,$A$11=0),SUM(CD21:CG21),SUM(CD21:CG21))))))))</f>
        <v>999999</v>
      </c>
      <c r="CI21" s="50">
        <f>1+IF(CH21&gt;CH23,1,0)+IF(CH21&gt;CH25,1,0)+IF(CH21&gt;CH27,1,0)+IF(CH21&gt;CH29,1,0)+IF(CH21&gt;CH31,1,0)+IF(CH21&gt;CH33,1,0)+IF(CH21&gt;CH35,1,0)+IF(CH21&gt;CH37,1,0)+IF(CH21&gt;CH39,1,0)+IF(CH21&gt;CH41,1,0)+IF(CH21&gt;CH43,1,0)+IF(CH21&gt;CH45,1,0)+IF(CH21&gt;CH47,1,0)+IF(CH21&gt;CH49,1,0)+IF(CH21&gt;CH51,1,0)+IF(CH21&gt;CH53,1,0)+IF(CH21&gt;CH55,1,0)+IF(CH21&gt;CH57,1,0)+IF(CH21&gt;CH59,1,0)+IF(CH21&gt;CH61,1,0)+IF(CH21&gt;CH63,1,0)+IF(CH21&gt;CH65,1,0)+IF(CH21&gt;CH17,1,0)+IF(CH21&gt;CH19,1,0)+IF(CH21&gt;CH67,1,0)+IF(CH21&gt;CH69,1,0)+IF(CH21&gt;CH71,1,0)+IF(CH21&gt;CH73,1,0)+IF(CH21&gt;CH75,1,0)+IF(CH21&gt;CH77,1,0)+IF(CH21&gt;CH79,1,0)+IF(CH21&gt;CH81,1,0)+IF(CH21&gt;CH83,1,0)+IF(CH21&gt;CH85,1,0)</f>
        <v>1</v>
      </c>
      <c r="CJ21" s="54">
        <f>($C$6-CI21+1)*$BQ$21*AF21</f>
        <v>0</v>
      </c>
      <c r="CK21" s="51">
        <f>0+IF(AH21&gt;0,1,0)+IF(AI21&gt;0,1,0)+IF(AJ21&gt;0,1,0)+IF(AK21&gt;0,1,0)-IF(AH21="X",1,0)-IF(AI21="X",1,0)-IF(AJ21="X",1,0)-IF(AK21="X",1,0)-IF(AH21="D",1,0)-IF(AI21="D",1,0)-IF(AJ21="D",1,0)-IF(AK21="D",1,0)</f>
        <v>0</v>
      </c>
      <c r="CL21" s="50">
        <f>0+IF(AH21="D",1,0)+IF(AI21="D",1,0)+IF(AJ21="D",1,0)+IF(AK21="D",1,0)</f>
        <v>0</v>
      </c>
      <c r="CM21" s="50">
        <f>IF(OR(AH21="X",AH21="A"),$D$9,IF(AH21="D",$D$10,AH21))</f>
        <v>0</v>
      </c>
      <c r="CN21" s="50">
        <f>IF(OR(AI21="X",AI21="A"),$D$9,IF(AI21="D",$D$10,AI21))</f>
        <v>0</v>
      </c>
      <c r="CO21" s="50">
        <f>IF(OR(AJ21="X",AJ21="A"),$D$9,IF(AJ21="D",$D$10,AJ21))</f>
        <v>0</v>
      </c>
      <c r="CP21" s="50">
        <f>IF(OR(AK21="X",AK21="A"),$D$9,IF(AK21="D",$D$10,AK21))</f>
        <v>0</v>
      </c>
      <c r="CQ21" s="50">
        <f>IF($D$21="",999999,IF(SUM(CM21:CP21)=0,999999,IF($EI$21=0,999999,IF(AND(CL21=$BP$10,$A$13=1),$D$13,IF(AND(CL21=$BP$10,$A$13=0),SUM(CM21:CP21),IF(AND(CK21&lt;$BP$12,$A$11=1),$D$11,IF(AND(CK21&lt;$BP$12,$A$11=0),SUM(CM21:CP21),SUM(CM21:CP21))))))))</f>
        <v>999999</v>
      </c>
      <c r="CR21" s="50">
        <f>1+IF(CQ21&gt;CQ23,1,0)+IF(CQ21&gt;CQ25,1,0)+IF(CQ21&gt;CQ27,1,0)+IF(CQ21&gt;CQ29,1,0)+IF(CQ21&gt;CQ31,1,0)+IF(CQ21&gt;CQ33,1,0)+IF(CQ21&gt;CQ35,1,0)+IF(CQ21&gt;CQ37,1,0)+IF(CQ21&gt;CQ39,1,0)+IF(CQ21&gt;CQ41,1,0)+IF(CQ21&gt;CQ43,1,0)+IF(CQ21&gt;CQ45,1,0)+IF(CQ21&gt;CQ47,1,0)+IF(CQ21&gt;CQ49,1,0)+IF(CQ21&gt;CQ51,1,0)+IF(CQ21&gt;CQ53,1,0)+IF(CQ21&gt;CQ55,1,0)+IF(CQ21&gt;CQ57,1,0)+IF(CQ21&gt;CQ59,1,0)+IF(CQ21&gt;CQ61,1,0)+IF(CQ21&gt;CQ63,1,0)+IF(CQ21&gt;CQ65,1,0)+IF(CQ21&gt;CQ17,1,0)+IF(CQ21&gt;CQ19,1,0)+IF(CQ21&gt;CQ67,1,0)+IF(CQ21&gt;CQ69,1,0)+IF(CQ21&gt;CQ71,1,0)+IF(CQ21&gt;CQ73,1,0)+IF(CQ21&gt;CQ75,1,0)+IF(CQ21&gt;CQ77,1,0)+IF(CQ21&gt;CQ79,1,0)+IF(CQ21&gt;CQ81,1,0)+IF(CQ21&gt;CQ83,1,0)+IF(CQ21&gt;CQ85,1,0)</f>
        <v>1</v>
      </c>
      <c r="CS21" s="54">
        <f>($C$6-CR21+1)*$BQ$21*AO21</f>
        <v>0</v>
      </c>
      <c r="CT21" s="51">
        <f>0+IF(AQ21&gt;0,1,0)+IF(AR21&gt;0,1,0)+IF(AS21&gt;0,1,0)+IF(AT21&gt;0,1,0)-IF(AQ21="X",1,0)-IF(AR21="X",1,0)-IF(AS21="X",1,0)-IF(AT21="X",1,0)-IF(AQ21="D",1,0)-IF(AR21="D",1,0)-IF(AS21="D",1,0)-IF(AT21="D",1,0)</f>
        <v>0</v>
      </c>
      <c r="CU21" s="50">
        <f>0+IF(AQ21="D",1,0)+IF(AR21="D",1,0)+IF(AS21="D",1,0)+IF(AT21="D",1,0)</f>
        <v>0</v>
      </c>
      <c r="CV21" s="50">
        <f>IF(OR(AQ21="X",AQ21="A"),$D$9,IF(AQ21="D",$D$10,AQ21))</f>
        <v>0</v>
      </c>
      <c r="CW21" s="50">
        <f>IF(OR(AR21="X",AR21="A"),$D$9,IF(AR21="D",$D$10,AR21))</f>
        <v>0</v>
      </c>
      <c r="CX21" s="50">
        <f>IF(OR(AS21="X",AS21="A"),$D$9,IF(AS21="D",$D$10,AS21))</f>
        <v>0</v>
      </c>
      <c r="CY21" s="50">
        <f>IF(OR(AT21="X",AT21="A"),$D$9,IF(AT21="D",$D$10,AT21))</f>
        <v>0</v>
      </c>
      <c r="CZ21" s="50">
        <f>IF($D$21="",999999,IF(SUM(CV21:CY21)=0,999999,IF($EI$21=0,999999,IF(AND(CU21=$BP$10,$A$13=1),$D$13,IF(AND(CU21=$BP$10,$A$13=0),SUM(CV21:CY21),IF(AND(CT21&lt;$BP$12,$A$11=1),$D$11,IF(AND(CT21&lt;$BP$12,$A$11=0),SUM(CV21:CY21),SUM(CV21:CY21))))))))</f>
        <v>999999</v>
      </c>
      <c r="DA21" s="50">
        <f>1+IF(CZ21&gt;CZ23,1,0)+IF(CZ21&gt;CZ25,1,0)+IF(CZ21&gt;CZ27,1,0)+IF(CZ21&gt;CZ29,1,0)+IF(CZ21&gt;CZ31,1,0)+IF(CZ21&gt;CZ33,1,0)+IF(CZ21&gt;CZ35,1,0)+IF(CZ21&gt;CZ37,1,0)+IF(CZ21&gt;CZ39,1,0)+IF(CZ21&gt;CZ41,1,0)+IF(CZ21&gt;CZ43,1,0)+IF(CZ21&gt;CZ45,1,0)+IF(CZ21&gt;CZ47,1,0)+IF(CZ21&gt;CZ49,1,0)+IF(CZ21&gt;CZ51,1,0)+IF(CZ21&gt;CZ53,1,0)+IF(CZ21&gt;CZ55,1,0)+IF(CZ21&gt;CZ57,1,0)+IF(CZ21&gt;CZ59,1,0)+IF(CZ21&gt;CZ61,1,0)+IF(CZ21&gt;CZ63,1,0)+IF(CZ21&gt;CZ65,1,0)+IF(CZ21&gt;CZ17,1,0)+IF(CZ21&gt;CZ19,1,0)+IF(CZ21&gt;CZ67,1,0)+IF(CZ21&gt;CZ69,1,0)+IF(CZ21&gt;CZ71,1,0)+IF(CZ21&gt;CZ73,1,0)+IF(CZ21&gt;CZ75,1,0)+IF(CZ21&gt;CZ77,1,0)+IF(CZ21&gt;CZ79,1,0)+IF(CZ21&gt;CZ81,1,0)+IF(CZ21&gt;CZ83,1,0)+IF(CZ21&gt;CZ85,1,0)</f>
        <v>1</v>
      </c>
      <c r="DB21" s="54">
        <f>($C$6-DA21+1)*$BQ$21*AX21</f>
        <v>0</v>
      </c>
      <c r="DC21" s="51">
        <f>0+IF(AZ21&gt;0,1,0)+IF(BA21&gt;0,1,0)+IF(BB21&gt;0,1,0)+IF(BC21&gt;0,1,0)-IF(AZ21="X",1,0)-IF(BA21="X",1,0)-IF(BB21="X",1,0)-IF(BC21="X",1,0)-IF(AZ21="D",1,0)-IF(BA21="D",1,0)-IF(BB21="D",1,0)-IF(BC21="D",1,0)</f>
        <v>0</v>
      </c>
      <c r="DD21" s="50">
        <f>0+IF(AZ21="D",1,0)+IF(BA21="D",1,0)+IF(BB21="D",1,0)+IF(BC21="D",1,0)</f>
        <v>0</v>
      </c>
      <c r="DE21" s="50">
        <f>IF(OR(AZ21="X",AZ21="A"),$D$9,IF(AZ21="D",$D$10,AZ21))</f>
        <v>0</v>
      </c>
      <c r="DF21" s="50">
        <f>IF(OR(BA21="X",BA21="A"),$D$9,IF(BA21="D",$D$10,BA21))</f>
        <v>0</v>
      </c>
      <c r="DG21" s="50">
        <f>IF(OR(BB21="X",BB21="A"),$D$9,IF(BB21="D",$D$10,BB21))</f>
        <v>0</v>
      </c>
      <c r="DH21" s="50">
        <f>IF(OR(BC21="X",BC21="A"),$D$9,IF(BC21="D",$D$10,BC21))</f>
        <v>0</v>
      </c>
      <c r="DI21" s="50">
        <f>IF($D$21="",999999,IF(SUM(DE21:DH21)=0,999999,IF($EI$21=0,999999,IF(AND(DD21=$BP$10,$A$13=1),$D$13,IF(AND(DD21=$BP$10,$A$13=0),SUM(DE21:DH21),IF(AND(DC21&lt;$BP$12,$A$11=1),$D$11,IF(AND(DC21&lt;$BP$12,$A$11=0),SUM(DE21:DH21),SUM(DE21:DH21))))))))</f>
        <v>999999</v>
      </c>
      <c r="DJ21" s="50">
        <f>1+IF(DI21&gt;DI23,1,0)+IF(DI21&gt;DI25,1,0)+IF(DI21&gt;DI27,1,0)+IF(DI21&gt;DI29,1,0)+IF(DI21&gt;DI31,1,0)+IF(DI21&gt;DI33,1,0)+IF(DI21&gt;DI35,1,0)+IF(DI21&gt;DI37,1,0)+IF(DI21&gt;DI39,1,0)+IF(DI21&gt;DI41,1,0)+IF(DI21&gt;DI43,1,0)+IF(DI21&gt;DI45,1,0)+IF(DI21&gt;DI47,1,0)+IF(DI21&gt;DI49,1,0)+IF(DI21&gt;DI51,1,0)+IF(DI21&gt;DI53,1,0)+IF(DI21&gt;DI55,1,0)+IF(DI21&gt;DI57,1,0)+IF(DI21&gt;DI59,1,0)+IF(DI21&gt;DI61,1,0)+IF(DI21&gt;DI63,1,0)+IF(DI21&gt;DI65,1,0)+IF(DI21&gt;DI17,1,0)+IF(DI21&gt;DI19,1,0)+IF(DI21&gt;DI67,1,0)+IF(DI21&gt;DI69,1,0)+IF(DI21&gt;DI71,1,0)+IF(DI21&gt;DI73,1,0)+IF(DI21&gt;DI75,1,0)+IF(DI21&gt;DI77,1,0)+IF(DI21&gt;DI79,1,0)+IF(DI21&gt;DI81,1,0)+IF(DI21&gt;DI83,1,0)+IF(DI21&gt;DI85,1,0)</f>
        <v>1</v>
      </c>
      <c r="DK21" s="54">
        <f>($C$6-DJ21+1)*$BQ$21*BG21</f>
        <v>0</v>
      </c>
      <c r="DM21" s="11"/>
      <c r="DN21" s="69">
        <f>1+IF(DO21&lt;DO17,1)+IF(DO21&lt;DO19,1)+IF(DO21&lt;DO23,1)+IF(DO21&lt;DO25,1)+IF(DO21&lt;DO27,1)+IF(DO21&lt;DO29,1)+IF(DO21&lt;DO31,1)+IF(DO21&lt;DO33,1)+IF(DO21&lt;DO35,1)+IF(DO21&lt;DO37,1)+IF(DO21&lt;DO39,1)+IF(DO21&lt;DO41,1)+IF(DO21&lt;DO43,1)+IF(DO21&lt;DO45,1)+IF(DO21&lt;DO47,1)+IF(DO21&lt;DO49,1)+IF(DO21&lt;DO51,1)+IF(DO21&lt;DO53,1)+IF(DO21&lt;DO55,1)+IF(DO21&lt;DO57,1)+IF(DO21&lt;DO59,1)+IF(DO21&lt;DO61,1)+IF(DO21&lt;DO63,1)+IF(DO21&lt;DO65,1)+IF(DO21&lt;DO67,1)+IF(DO21&lt;DO69,1)+IF(DO21&lt;DO71,1)+IF(DO21&lt;DO73,1)+IF(DO21&lt;DO75,1)+IF(DO21&lt;DO77,1)+IF(DO21&lt;DO79,1)+IF(DO21&lt;DO81,1)+IF(DO21&lt;DO83,1)+IF(DO21&lt;DO85,1)</f>
        <v>33</v>
      </c>
      <c r="DO21" s="45">
        <f>DS21+0.03</f>
        <v>0.03</v>
      </c>
      <c r="DP21" s="7"/>
      <c r="DQ21" s="43">
        <f>DN21</f>
        <v>33</v>
      </c>
      <c r="DR21" s="8">
        <f>1+IF(DS21&lt;DS17,1)+IF(DS21&lt;DS19,1)+IF(DS21&lt;DS23,1)+IF(DS21&lt;DS25,1)+IF(DS21&lt;DS27,1)+IF(DS21&lt;DS29,1)+IF(DS21&lt;DS31,1)+IF(DS21&lt;DS33,1)+IF(DS21&lt;DS35,1)+IF(DS21&lt;DS37,1)+IF(DS21&lt;DS39,1)+IF(DS21&lt;DS41,1)+IF(DS21&lt;DS43,1)+IF(DS21&lt;DS45,1)+IF(DS21&lt;DS47,1)+IF(DS21&lt;DS49,1)+IF(DS21&lt;DS51,1)+IF(DS21&lt;DS53,1)+IF(DS21&lt;DS55,1)+IF(DS21&lt;DS57,1)+IF(DS21&lt;DS59,1)+IF(DS21&lt;DS61,1)+IF(DS21&lt;DS63,1)+IF(DS21&lt;DS65,1)+IF(DS21&lt;DS67,1)+IF(DS21&lt;DS69,1)+IF(DS21&lt;DS71,1)+IF(DS21&lt;DS73,1)+IF(DS21&lt;DS75,1)+IF(DS21&lt;DS77,1)+IF(DS21&lt;DS79,1)+IF(DS21&lt;DS81,1)+IF(DS21&lt;DS83,1)+IF(DS21&lt;DS85,1)</f>
        <v>1</v>
      </c>
      <c r="DS21" s="59">
        <f>(((DU21*10000000)+(500000-DV21)+(5000-EB21))*EI21)+IF(DT21="",0,1)</f>
        <v>0</v>
      </c>
      <c r="DT21" s="8">
        <f>IF(D21="","",D21)</f>
      </c>
      <c r="DU21" s="8">
        <f>SUM(V21,AE21,AN21,AW21,BF21)*EI21</f>
        <v>0</v>
      </c>
      <c r="DV21" s="8">
        <f>0+IF(BY21&lt;999999,BY21,0)+IF(CH21&lt;999999,CH21,0)+IF(CQ21&lt;999999,CQ21,0)+IF(CZ21&lt;999999,CZ21,0)+IF(DI21&lt;999999,DI21,0)*EI21</f>
        <v>0</v>
      </c>
      <c r="DW21" s="8">
        <f>BZ21*W21*EI21</f>
        <v>0</v>
      </c>
      <c r="DX21" s="8">
        <f>CI21*AF21*EI21</f>
        <v>0</v>
      </c>
      <c r="DY21" s="8">
        <f>CR21*AO21*EI21</f>
        <v>0</v>
      </c>
      <c r="DZ21" s="8">
        <f>DA21*AX21*EI21</f>
        <v>0</v>
      </c>
      <c r="EA21" s="8">
        <f>DJ21*BG21*EI21</f>
        <v>0</v>
      </c>
      <c r="EB21" s="8">
        <f>SUM(DW21:EA21)</f>
        <v>0</v>
      </c>
      <c r="EC21" s="8">
        <f>IF(0+(IF(Q21="X",1,0)+(IF(R21="X",1,0)+(IF(S21="X",1,0)+(IF(P21="X",1,0)))))&gt;=$BP$10,1,0)</f>
        <v>1</v>
      </c>
      <c r="ED21" s="8">
        <f>IF(0+(IF(Z21="X",1,0)+(IF(AA21="X",1,0)+(IF(AB21="X",1,0)+(IF(Y21="X",1,0)))))&gt;=$BP$10,1,0)</f>
        <v>1</v>
      </c>
      <c r="EE21" s="8">
        <f>IF(0+(IF(AI21="X",1,0)+(IF(AJ21="X",1,0)+(IF(AK21="X",1,0)+(IF(AH21="X",1,0)))))&gt;=$BP$10,1,0)</f>
        <v>1</v>
      </c>
      <c r="EF21" s="8">
        <f>IF(0+(IF(AR21="X",1,0)+(IF(AS21="X",1,0)+(IF(AT21="X",1,0)+(IF(AQ21="X",1,0)))))&gt;=$BP$10,1,0)</f>
        <v>1</v>
      </c>
      <c r="EG21" s="8">
        <f>IF(0+(IF(BA21="X",1,0)+(IF(BB21="X",1,0)+(IF(BC21="X",1,0)+(IF(AZ21="X",1,0)))))&gt;=$BP$10,1,0)</f>
        <v>1</v>
      </c>
      <c r="EH21" s="8">
        <f>SUM(EC21:EG21)*$A$15</f>
        <v>5</v>
      </c>
      <c r="EI21" s="8">
        <f>IF(EH21&gt;=2,0,BQ21)</f>
        <v>0</v>
      </c>
      <c r="EJ21" s="1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1"/>
      <c r="FU21" s="91"/>
      <c r="FV21" s="91"/>
      <c r="FW21" s="91"/>
      <c r="FX21" s="91"/>
      <c r="FY21" s="91"/>
      <c r="FZ21" s="91"/>
      <c r="GA21" s="91"/>
      <c r="GB21" s="91"/>
      <c r="GC21" s="91"/>
      <c r="GD21" s="91"/>
      <c r="GE21" s="91"/>
      <c r="GF21" s="91"/>
      <c r="GG21" s="91"/>
      <c r="GH21" s="91"/>
    </row>
    <row r="22" spans="1:190" ht="6" customHeight="1">
      <c r="A22" s="20"/>
      <c r="B22" s="20"/>
      <c r="C22" s="37"/>
      <c r="D22" s="20"/>
      <c r="E22" s="20"/>
      <c r="F22" s="20"/>
      <c r="G22" s="20"/>
      <c r="H22" s="20"/>
      <c r="I22" s="20"/>
      <c r="J22" s="20"/>
      <c r="K22" s="20"/>
      <c r="L22" s="20"/>
      <c r="M22" s="20"/>
      <c r="N22" s="20"/>
      <c r="O22" s="20"/>
      <c r="P22" s="38"/>
      <c r="Q22" s="38"/>
      <c r="R22" s="38"/>
      <c r="S22" s="38"/>
      <c r="T22" s="38"/>
      <c r="U22" s="38"/>
      <c r="V22" s="38"/>
      <c r="W22" s="28"/>
      <c r="X22" s="38"/>
      <c r="Y22" s="38"/>
      <c r="Z22" s="38"/>
      <c r="AA22" s="38"/>
      <c r="AB22" s="38"/>
      <c r="AC22" s="38"/>
      <c r="AD22" s="38"/>
      <c r="AE22" s="38"/>
      <c r="AF22" s="28"/>
      <c r="AG22" s="38"/>
      <c r="AH22" s="38"/>
      <c r="AI22" s="38"/>
      <c r="AJ22" s="38"/>
      <c r="AK22" s="38"/>
      <c r="AL22" s="38"/>
      <c r="AM22" s="38"/>
      <c r="AN22" s="38"/>
      <c r="AO22" s="28"/>
      <c r="AP22" s="38"/>
      <c r="AQ22" s="38"/>
      <c r="AR22" s="38"/>
      <c r="AS22" s="38"/>
      <c r="AT22" s="38"/>
      <c r="AU22" s="38"/>
      <c r="AV22" s="38"/>
      <c r="AW22" s="38"/>
      <c r="AX22" s="28"/>
      <c r="AY22" s="38"/>
      <c r="AZ22" s="38"/>
      <c r="BA22" s="38"/>
      <c r="BB22" s="38"/>
      <c r="BC22" s="38"/>
      <c r="BD22" s="38"/>
      <c r="BE22" s="38"/>
      <c r="BF22" s="38"/>
      <c r="BG22" s="28"/>
      <c r="BI22" s="41"/>
      <c r="BJ22" s="41"/>
      <c r="BK22" s="41"/>
      <c r="BL22" s="41"/>
      <c r="BM22" s="41"/>
      <c r="BN22" s="41"/>
      <c r="BO22" s="41"/>
      <c r="BP22" s="41"/>
      <c r="BQ22" s="22"/>
      <c r="BS22" s="51"/>
      <c r="BT22" s="50"/>
      <c r="BU22" s="50"/>
      <c r="BV22" s="50"/>
      <c r="BW22" s="50"/>
      <c r="BX22" s="50"/>
      <c r="BY22" s="50"/>
      <c r="BZ22" s="50"/>
      <c r="CA22" s="54"/>
      <c r="CB22" s="51"/>
      <c r="CC22" s="50"/>
      <c r="CD22" s="50"/>
      <c r="CE22" s="50"/>
      <c r="CF22" s="50"/>
      <c r="CG22" s="50"/>
      <c r="CH22" s="50"/>
      <c r="CI22" s="50"/>
      <c r="CJ22" s="54"/>
      <c r="CK22" s="51"/>
      <c r="CL22" s="50"/>
      <c r="CM22" s="50"/>
      <c r="CN22" s="50"/>
      <c r="CO22" s="50"/>
      <c r="CP22" s="50"/>
      <c r="CQ22" s="50"/>
      <c r="CR22" s="50"/>
      <c r="CS22" s="54"/>
      <c r="CT22" s="51"/>
      <c r="CU22" s="50"/>
      <c r="CV22" s="50"/>
      <c r="CW22" s="50"/>
      <c r="CX22" s="50"/>
      <c r="CY22" s="50"/>
      <c r="CZ22" s="50"/>
      <c r="DA22" s="50"/>
      <c r="DB22" s="54"/>
      <c r="DC22" s="51"/>
      <c r="DD22" s="50"/>
      <c r="DE22" s="50"/>
      <c r="DF22" s="50"/>
      <c r="DG22" s="50"/>
      <c r="DH22" s="50"/>
      <c r="DI22" s="50"/>
      <c r="DJ22" s="50"/>
      <c r="DK22" s="54"/>
      <c r="DM22" s="11"/>
      <c r="DN22" s="69"/>
      <c r="DO22" s="58"/>
      <c r="DP22" s="7"/>
      <c r="DQ22" s="42"/>
      <c r="DR22" s="69"/>
      <c r="DS22" s="60"/>
      <c r="DT22" s="39"/>
      <c r="DU22" s="39"/>
      <c r="DV22" s="39"/>
      <c r="DW22" s="39"/>
      <c r="DX22" s="39"/>
      <c r="DY22" s="39"/>
      <c r="DZ22" s="39"/>
      <c r="EA22" s="39"/>
      <c r="EB22" s="39"/>
      <c r="EC22" s="39"/>
      <c r="ED22" s="39"/>
      <c r="EE22" s="39"/>
      <c r="EF22" s="39"/>
      <c r="EG22" s="39"/>
      <c r="EH22" s="39"/>
      <c r="EI22" s="39"/>
      <c r="EJ22" s="1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1"/>
      <c r="FU22" s="91"/>
      <c r="FV22" s="91"/>
      <c r="FW22" s="91"/>
      <c r="FX22" s="91"/>
      <c r="FY22" s="91"/>
      <c r="FZ22" s="91"/>
      <c r="GA22" s="91"/>
      <c r="GB22" s="91"/>
      <c r="GC22" s="91"/>
      <c r="GD22" s="91"/>
      <c r="GE22" s="91"/>
      <c r="GF22" s="91"/>
      <c r="GG22" s="91"/>
      <c r="GH22" s="91"/>
    </row>
    <row r="23" spans="1:190" ht="12.75">
      <c r="A23" s="20"/>
      <c r="B23" s="20"/>
      <c r="C23" s="37">
        <v>4</v>
      </c>
      <c r="D23" s="116"/>
      <c r="E23" s="116"/>
      <c r="F23" s="116"/>
      <c r="G23" s="116"/>
      <c r="H23" s="116"/>
      <c r="I23" s="116"/>
      <c r="J23" s="116"/>
      <c r="K23" s="116"/>
      <c r="L23" s="116"/>
      <c r="M23" s="116"/>
      <c r="N23" s="38"/>
      <c r="O23" s="20"/>
      <c r="P23" s="44"/>
      <c r="Q23" s="44"/>
      <c r="R23" s="44"/>
      <c r="S23" s="44"/>
      <c r="T23" s="39">
        <f>BY23</f>
        <v>999999</v>
      </c>
      <c r="U23" s="40">
        <f>BZ23*W23</f>
        <v>0</v>
      </c>
      <c r="V23" s="39">
        <f>CA23</f>
        <v>0</v>
      </c>
      <c r="W23" s="28">
        <f>IF(AND(P23="",Q23="",R23="",S23=""),0,1)*$EI$23</f>
        <v>0</v>
      </c>
      <c r="X23" s="38"/>
      <c r="Y23" s="44"/>
      <c r="Z23" s="44"/>
      <c r="AA23" s="44"/>
      <c r="AB23" s="44"/>
      <c r="AC23" s="39">
        <f>CH23</f>
        <v>999999</v>
      </c>
      <c r="AD23" s="40">
        <f>CI23*AF23</f>
        <v>0</v>
      </c>
      <c r="AE23" s="39">
        <f>CJ23</f>
        <v>0</v>
      </c>
      <c r="AF23" s="28">
        <f>IF(AND(Y23="",Z23="",AA23="",AB23=""),0,1)*$EI$23</f>
        <v>0</v>
      </c>
      <c r="AG23" s="38"/>
      <c r="AH23" s="44"/>
      <c r="AI23" s="44"/>
      <c r="AJ23" s="44"/>
      <c r="AK23" s="44"/>
      <c r="AL23" s="39">
        <f>CQ23</f>
        <v>999999</v>
      </c>
      <c r="AM23" s="40">
        <f>CR23*AO23</f>
        <v>0</v>
      </c>
      <c r="AN23" s="39">
        <f>CS23</f>
        <v>0</v>
      </c>
      <c r="AO23" s="28">
        <f>IF(AND(AH23="",AI23="",AJ23="",AK23=""),0,1)*$EI$23</f>
        <v>0</v>
      </c>
      <c r="AP23" s="38"/>
      <c r="AQ23" s="44"/>
      <c r="AR23" s="44"/>
      <c r="AS23" s="44"/>
      <c r="AT23" s="44"/>
      <c r="AU23" s="39">
        <f>CZ23</f>
        <v>999999</v>
      </c>
      <c r="AV23" s="40">
        <f>DA23*AX23</f>
        <v>0</v>
      </c>
      <c r="AW23" s="39">
        <f>DB23</f>
        <v>0</v>
      </c>
      <c r="AX23" s="28">
        <f>IF(AND(AQ23="",AR23="",AS23="",AT23=""),0,1)*$EI$23</f>
        <v>0</v>
      </c>
      <c r="AY23" s="38"/>
      <c r="AZ23" s="44"/>
      <c r="BA23" s="44"/>
      <c r="BB23" s="44"/>
      <c r="BC23" s="44"/>
      <c r="BD23" s="39">
        <f>DI23</f>
        <v>999999</v>
      </c>
      <c r="BE23" s="40">
        <f>DJ23*BG23</f>
        <v>0</v>
      </c>
      <c r="BF23" s="39">
        <f>DK23</f>
        <v>0</v>
      </c>
      <c r="BG23" s="28">
        <f>IF(AND(AZ23="",BA23="",BB23="",BC23=""),0,1)*$EI$23</f>
        <v>0</v>
      </c>
      <c r="BI23" s="41"/>
      <c r="BJ23" s="41"/>
      <c r="BK23" s="41"/>
      <c r="BL23" s="41"/>
      <c r="BM23" s="41"/>
      <c r="BN23" s="41"/>
      <c r="BO23" s="41"/>
      <c r="BP23" s="41"/>
      <c r="BQ23" s="22">
        <f>IF(D23="",0,1)</f>
        <v>0</v>
      </c>
      <c r="BS23" s="51">
        <f>0+IF(P23&gt;0,1,0)+IF(Q23&gt;0,1,0)+IF(R23&gt;0,1,0)+IF(S23&gt;0,1,0)-IF(P23="X",1,0)-IF(Q23="X",1,0)-IF(R23="X",1,0)-IF(S23="X",1,0)-IF(P23="D",1,0)-IF(Q23="D",1,0)-IF(R23="D",1,0)-IF(S23="D",1,0)</f>
        <v>0</v>
      </c>
      <c r="BT23" s="50">
        <f>0+IF(P23="D",1,0)+IF(Q23="D",1,0)+IF(R23="D",1,0)+IF(S23="D",1,0)</f>
        <v>0</v>
      </c>
      <c r="BU23" s="50">
        <f>IF(OR(P23="X",P23="A"),$D$9,IF(P23="D",$D$10,P23))</f>
        <v>0</v>
      </c>
      <c r="BV23" s="50">
        <f>IF(OR(Q23="X",Q23="A"),$D$9,IF(Q23="D",$D$10,Q23))</f>
        <v>0</v>
      </c>
      <c r="BW23" s="50">
        <f>IF(OR(R23="X",R23="A"),$D$9,IF(R23="D",$D$10,R23))</f>
        <v>0</v>
      </c>
      <c r="BX23" s="50">
        <f>IF(OR(S23="X",S23="A"),$D$9,IF(S23="D",$D$10,S23))</f>
        <v>0</v>
      </c>
      <c r="BY23" s="50">
        <f>IF($D$23="",999999,IF(SUM(BU23:BX23)=0,999999,IF($EI$23=0,999999,IF(AND(BT23=$BP$10,$A$13=1),$D$13,IF(AND(BT23=$BP$10,$A$13=0),SUM(BU23:BX23),IF(AND(BS23&lt;$BP$12,$A$11=1),$D$11,IF(AND(BS23&lt;$BP$12,$A$11=0),SUM(BU23:BX23),SUM(BU23:BX23))))))))</f>
        <v>999999</v>
      </c>
      <c r="BZ23" s="50">
        <f>1+IF(BY23&gt;BY25,1,0)+IF(BY23&gt;BY27,1,0)+IF(BY23&gt;BY29,1,0)+IF(BY23&gt;BY31,1,0)+IF(BY23&gt;BY33,1,0)+IF(BY23&gt;BY35,1,0)+IF(BY23&gt;BY37,1,0)+IF(BY23&gt;BY39,1,0)+IF(BY23&gt;BY41,1,0)+IF(BY23&gt;BY43,1,0)+IF(BY23&gt;BY45,1,0)+IF(BY23&gt;BY47,1,0)+IF(BY23&gt;BY49,1,0)+IF(BY23&gt;BY51,1,0)+IF(BY23&gt;BY53,1,0)+IF(BY23&gt;BY55,1,0)+IF(BY23&gt;BY57,1,0)+IF(BY23&gt;BY59,1,0)+IF(BY23&gt;BY61,1,0)+IF(BY23&gt;BY63,1,0)+IF(BY23&gt;BY65,1,0)+IF(BY23&gt;BY17,1,0)+IF(BY23&gt;BY19,1,0)+IF(BY23&gt;BY21,1,0)+IF(BY23&gt;BY67,1,0)+IF(BY23&gt;BY69,1,0)+IF(BY23&gt;BY71,1,0)+IF(BY23&gt;BY73,1,0)+IF(BY23&gt;BY75,1,0)+IF(BY23&gt;BY77,1,0)+IF(BY23&gt;BY79,1,0)+IF(BY23&gt;BY81,1,0)+IF(BY23&gt;BY83,1,0)+IF(BY23&gt;BY85,1,0)</f>
        <v>1</v>
      </c>
      <c r="CA23" s="54">
        <f>($C$6-BZ23+1)*$BQ$23*W23</f>
        <v>0</v>
      </c>
      <c r="CB23" s="51">
        <f>0+IF(Y23&gt;0,1,0)+IF(Z23&gt;0,1,0)+IF(AA23&gt;0,1,0)+IF(AB23&gt;0,1,0)-IF(Y23="X",1,0)-IF(Z23="X",1,0)-IF(AA23="X",1,0)-IF(AB23="X",1,0)-IF(Y23="D",1,0)-IF(Z23="D",1,0)-IF(AA23="D",1,0)-IF(AB23="D",1,0)</f>
        <v>0</v>
      </c>
      <c r="CC23" s="50">
        <f>0+IF(Y23="D",1,0)+IF(Z23="D",1,0)+IF(AA23="D",1,0)+IF(AB23="D",1,0)</f>
        <v>0</v>
      </c>
      <c r="CD23" s="50">
        <f>IF(OR(Y23="X",Y23="A"),$D$9,IF(Y23="D",$D$10,Y23))</f>
        <v>0</v>
      </c>
      <c r="CE23" s="50">
        <f>IF(OR(Z23="X",Z23="A"),$D$9,IF(Z23="D",$D$10,Z23))</f>
        <v>0</v>
      </c>
      <c r="CF23" s="50">
        <f>IF(OR(AA23="X",AA23="A"),$D$9,IF(AA23="D",$D$10,AA23))</f>
        <v>0</v>
      </c>
      <c r="CG23" s="50">
        <f>IF(OR(AB23="X",AB23="A"),$D$9,IF(AB23="D",$D$10,AB23))</f>
        <v>0</v>
      </c>
      <c r="CH23" s="50">
        <f>IF($D$23="",999999,IF(SUM(CD23:CG23)=0,999999,IF($EI$23=0,999999,IF(AND(CC23=$BP$10,$A$13=1),$D$13,IF(AND(CC23=$BP$10,$A$13=0),SUM(CD23:CG23),IF(AND(CB23&lt;$BP$12,$A$11=1),$D$11,IF(AND(CB23&lt;$BP$12,$A$11=0),SUM(CD23:CG23),SUM(CD23:CG23))))))))</f>
        <v>999999</v>
      </c>
      <c r="CI23" s="50">
        <f>1+IF(CH23&gt;CH25,1,0)+IF(CH23&gt;CH27,1,0)+IF(CH23&gt;CH29,1,0)+IF(CH23&gt;CH31,1,0)+IF(CH23&gt;CH33,1,0)+IF(CH23&gt;CH35,1,0)+IF(CH23&gt;CH37,1,0)+IF(CH23&gt;CH39,1,0)+IF(CH23&gt;CH41,1,0)+IF(CH23&gt;CH43,1,0)+IF(CH23&gt;CH45,1,0)+IF(CH23&gt;CH47,1,0)+IF(CH23&gt;CH49,1,0)+IF(CH23&gt;CH51,1,0)+IF(CH23&gt;CH53,1,0)+IF(CH23&gt;CH55,1,0)+IF(CH23&gt;CH57,1,0)+IF(CH23&gt;CH59,1,0)+IF(CH23&gt;CH61,1,0)+IF(CH23&gt;CH63,1,0)+IF(CH23&gt;CH65,1,0)+IF(CH23&gt;CH17,1,0)+IF(CH23&gt;CH19,1,0)+IF(CH23&gt;CH21,1,0)+IF(CH23&gt;CH67,1,0)+IF(CH23&gt;CH69,1,0)+IF(CH23&gt;CH71,1,0)+IF(CH23&gt;CH73,1,0)+IF(CH23&gt;CH75,1,0)+IF(CH23&gt;CH77,1,0)+IF(CH23&gt;CH79,1,0)+IF(CH23&gt;CH81,1,0)+IF(CH23&gt;CH83,1,0)+IF(CH23&gt;CH85,1,0)</f>
        <v>1</v>
      </c>
      <c r="CJ23" s="54">
        <f>($C$6-CI23+1)*$BQ$23*AF23</f>
        <v>0</v>
      </c>
      <c r="CK23" s="51">
        <f>0+IF(AH23&gt;0,1,0)+IF(AI23&gt;0,1,0)+IF(AJ23&gt;0,1,0)+IF(AK23&gt;0,1,0)-IF(AH23="X",1,0)-IF(AI23="X",1,0)-IF(AJ23="X",1,0)-IF(AK23="X",1,0)-IF(AH23="D",1,0)-IF(AI23="D",1,0)-IF(AJ23="D",1,0)-IF(AK23="D",1,0)</f>
        <v>0</v>
      </c>
      <c r="CL23" s="50">
        <f>0+IF(AH23="D",1,0)+IF(AI23="D",1,0)+IF(AJ23="D",1,0)+IF(AK23="D",1,0)</f>
        <v>0</v>
      </c>
      <c r="CM23" s="50">
        <f>IF(OR(AH23="X",AH23="A"),$D$9,IF(AH23="D",$D$10,AH23))</f>
        <v>0</v>
      </c>
      <c r="CN23" s="50">
        <f>IF(OR(AI23="X",AI23="A"),$D$9,IF(AI23="D",$D$10,AI23))</f>
        <v>0</v>
      </c>
      <c r="CO23" s="50">
        <f>IF(OR(AJ23="X",AJ23="A"),$D$9,IF(AJ23="D",$D$10,AJ23))</f>
        <v>0</v>
      </c>
      <c r="CP23" s="50">
        <f>IF(OR(AK23="X",AK23="A"),$D$9,IF(AK23="D",$D$10,AK23))</f>
        <v>0</v>
      </c>
      <c r="CQ23" s="50">
        <f>IF($D$23="",999999,IF(SUM(CM23:CP23)=0,999999,IF($EI$23=0,999999,IF(AND(CL23=$BP$10,$A$13=1),$D$13,IF(AND(CL23=$BP$10,$A$13=0),SUM(CM23:CP23),IF(AND(CK23&lt;$BP$12,$A$11=1),$D$11,IF(AND(CK23&lt;$BP$12,$A$11=0),SUM(CM23:CP23),SUM(CM23:CP23))))))))</f>
        <v>999999</v>
      </c>
      <c r="CR23" s="50">
        <f>1+IF(CQ23&gt;CQ25,1,0)+IF(CQ23&gt;CQ27,1,0)+IF(CQ23&gt;CQ29,1,0)+IF(CQ23&gt;CQ31,1,0)+IF(CQ23&gt;CQ33,1,0)+IF(CQ23&gt;CQ35,1,0)+IF(CQ23&gt;CQ37,1,0)+IF(CQ23&gt;CQ39,1,0)+IF(CQ23&gt;CQ41,1,0)+IF(CQ23&gt;CQ43,1,0)+IF(CQ23&gt;CQ45,1,0)+IF(CQ23&gt;CQ47,1,0)+IF(CQ23&gt;CQ49,1,0)+IF(CQ23&gt;CQ51,1,0)+IF(CQ23&gt;CQ53,1,0)+IF(CQ23&gt;CQ55,1,0)+IF(CQ23&gt;CQ57,1,0)+IF(CQ23&gt;CQ59,1,0)+IF(CQ23&gt;CQ61,1,0)+IF(CQ23&gt;CQ63,1,0)+IF(CQ23&gt;CQ65,1,0)+IF(CQ23&gt;CQ17,1,0)+IF(CQ23&gt;CQ19,1,0)+IF(CQ23&gt;CQ21,1,0)+IF(CQ23&gt;CQ67,1,0)+IF(CQ23&gt;CQ69,1,0)+IF(CQ23&gt;CQ71,1,0)+IF(CQ23&gt;CQ73,1,0)+IF(CQ23&gt;CQ75,1,0)+IF(CQ23&gt;CQ77,1,0)+IF(CQ23&gt;CQ79,1,0)+IF(CQ23&gt;CQ81,1,0)+IF(CQ23&gt;CQ83,1,0)+IF(CQ23&gt;CQ85,1,0)</f>
        <v>1</v>
      </c>
      <c r="CS23" s="54">
        <f>($C$6-CR23+1)*$BQ$23*AO23</f>
        <v>0</v>
      </c>
      <c r="CT23" s="51">
        <f>0+IF(AQ23&gt;0,1,0)+IF(AR23&gt;0,1,0)+IF(AS23&gt;0,1,0)+IF(AT23&gt;0,1,0)-IF(AQ23="X",1,0)-IF(AR23="X",1,0)-IF(AS23="X",1,0)-IF(AT23="X",1,0)-IF(AQ23="D",1,0)-IF(AR23="D",1,0)-IF(AS23="D",1,0)-IF(AT23="D",1,0)</f>
        <v>0</v>
      </c>
      <c r="CU23" s="50">
        <f>0+IF(AQ23="D",1,0)+IF(AR23="D",1,0)+IF(AS23="D",1,0)+IF(AT23="D",1,0)</f>
        <v>0</v>
      </c>
      <c r="CV23" s="50">
        <f>IF(OR(AQ23="X",AQ23="A"),$D$9,IF(AQ23="D",$D$10,AQ23))</f>
        <v>0</v>
      </c>
      <c r="CW23" s="50">
        <f>IF(OR(AR23="X",AR23="A"),$D$9,IF(AR23="D",$D$10,AR23))</f>
        <v>0</v>
      </c>
      <c r="CX23" s="50">
        <f>IF(OR(AS23="X",AS23="A"),$D$9,IF(AS23="D",$D$10,AS23))</f>
        <v>0</v>
      </c>
      <c r="CY23" s="50">
        <f>IF(OR(AT23="X",AT23="A"),$D$9,IF(AT23="D",$D$10,AT23))</f>
        <v>0</v>
      </c>
      <c r="CZ23" s="50">
        <f>IF($D$23="",999999,IF(SUM(CV23:CY23)=0,999999,IF($EI$23=0,999999,IF(AND(CU23=$BP$10,$A$13=1),$D$13,IF(AND(CU23=$BP$10,$A$13=0),SUM(CV23:CY23),IF(AND(CT23&lt;$BP$12,$A$11=1),$D$11,IF(AND(CT23&lt;$BP$12,$A$11=0),SUM(CV23:CY23),SUM(CV23:CY23))))))))</f>
        <v>999999</v>
      </c>
      <c r="DA23" s="50">
        <f>1+IF(CZ23&gt;CZ25,1,0)+IF(CZ23&gt;CZ27,1,0)+IF(CZ23&gt;CZ29,1,0)+IF(CZ23&gt;CZ31,1,0)+IF(CZ23&gt;CZ33,1,0)+IF(CZ23&gt;CZ35,1,0)+IF(CZ23&gt;CZ37,1,0)+IF(CZ23&gt;CZ39,1,0)+IF(CZ23&gt;CZ41,1,0)+IF(CZ23&gt;CZ43,1,0)+IF(CZ23&gt;CZ45,1,0)+IF(CZ23&gt;CZ47,1,0)+IF(CZ23&gt;CZ49,1,0)+IF(CZ23&gt;CZ51,1,0)+IF(CZ23&gt;CZ53,1,0)+IF(CZ23&gt;CZ55,1,0)+IF(CZ23&gt;CZ57,1,0)+IF(CZ23&gt;CZ59,1,0)+IF(CZ23&gt;CZ61,1,0)+IF(CZ23&gt;CZ63,1,0)+IF(CZ23&gt;CZ65,1,0)+IF(CZ23&gt;CZ17,1,0)+IF(CZ23&gt;CZ19,1,0)+IF(CZ23&gt;CZ21,1,0)+IF(CZ23&gt;CZ67,1,0)+IF(CZ23&gt;CZ69,1,0)+IF(CZ23&gt;CZ71,1,0)+IF(CZ23&gt;CZ73,1,0)+IF(CZ23&gt;CZ75,1,0)+IF(CZ23&gt;CZ77,1,0)+IF(CZ23&gt;CZ79,1,0)+IF(CZ23&gt;CZ81,1,0)+IF(CZ23&gt;CZ83,1,0)+IF(CZ23&gt;CZ85,1,0)</f>
        <v>1</v>
      </c>
      <c r="DB23" s="54">
        <f>($C$6-DA23+1)*$BQ$23*AX23</f>
        <v>0</v>
      </c>
      <c r="DC23" s="51">
        <f>0+IF(AZ23&gt;0,1,0)+IF(BA23&gt;0,1,0)+IF(BB23&gt;0,1,0)+IF(BC23&gt;0,1,0)-IF(AZ23="X",1,0)-IF(BA23="X",1,0)-IF(BB23="X",1,0)-IF(BC23="X",1,0)-IF(AZ23="D",1,0)-IF(BA23="D",1,0)-IF(BB23="D",1,0)-IF(BC23="D",1,0)</f>
        <v>0</v>
      </c>
      <c r="DD23" s="50">
        <f>0+IF(AZ23="D",1,0)+IF(BA23="D",1,0)+IF(BB23="D",1,0)+IF(BC23="D",1,0)</f>
        <v>0</v>
      </c>
      <c r="DE23" s="50">
        <f>IF(OR(AZ23="X",AZ23="A"),$D$9,IF(AZ23="D",$D$10,AZ23))</f>
        <v>0</v>
      </c>
      <c r="DF23" s="50">
        <f>IF(OR(BA23="X",BA23="A"),$D$9,IF(BA23="D",$D$10,BA23))</f>
        <v>0</v>
      </c>
      <c r="DG23" s="50">
        <f>IF(OR(BB23="X",BB23="A"),$D$9,IF(BB23="D",$D$10,BB23))</f>
        <v>0</v>
      </c>
      <c r="DH23" s="50">
        <f>IF(OR(BC23="X",BC23="A"),$D$9,IF(BC23="D",$D$10,BC23))</f>
        <v>0</v>
      </c>
      <c r="DI23" s="50">
        <f>IF($D$23="",999999,IF(SUM(DE23:DH23)=0,999999,IF($EI$23=0,999999,IF(AND(DD23=$BP$10,$A$13=1),$D$13,IF(AND(DD23=$BP$10,$A$13=0),SUM(DE23:DH23),IF(AND(DC23&lt;$BP$12,$A$11=1),$D$11,IF(AND(DC23&lt;$BP$12,$A$11=0),SUM(DE23:DH23),SUM(DE23:DH23))))))))</f>
        <v>999999</v>
      </c>
      <c r="DJ23" s="50">
        <f>1+IF(DI23&gt;DI25,1,0)+IF(DI23&gt;DI27,1,0)+IF(DI23&gt;DI29,1,0)+IF(DI23&gt;DI31,1,0)+IF(DI23&gt;DI33,1,0)+IF(DI23&gt;DI35,1,0)+IF(DI23&gt;DI37,1,0)+IF(DI23&gt;DI39,1,0)+IF(DI23&gt;DI41,1,0)+IF(DI23&gt;DI43,1,0)+IF(DI23&gt;DI45,1,0)+IF(DI23&gt;DI47,1,0)+IF(DI23&gt;DI49,1,0)+IF(DI23&gt;DI51,1,0)+IF(DI23&gt;DI53,1,0)+IF(DI23&gt;DI55,1,0)+IF(DI23&gt;DI57,1,0)+IF(DI23&gt;DI59,1,0)+IF(DI23&gt;DI61,1,0)+IF(DI23&gt;DI63,1,0)+IF(DI23&gt;DI65,1,0)+IF(DI23&gt;DI17,1,0)+IF(DI23&gt;DI19,1,0)+IF(DI23&gt;DI21,1,0)+IF(DI23&gt;DI67,1,0)+IF(DI23&gt;DI69,1,0)+IF(DI23&gt;DI71,1,0)+IF(DI23&gt;DI73,1,0)+IF(DI23&gt;DI75,1,0)+IF(DI23&gt;DI77,1,0)+IF(DI23&gt;DI79,1,0)+IF(DI23&gt;DI81,1,0)+IF(DI23&gt;DI83,1,0)+IF(DI23&gt;DI85,1,0)</f>
        <v>1</v>
      </c>
      <c r="DK23" s="54">
        <f>($C$6-DJ23+1)*$BQ$23*BG23</f>
        <v>0</v>
      </c>
      <c r="DM23" s="11"/>
      <c r="DN23" s="69">
        <f>1+IF(DO23&lt;DO17,1)+IF(DO23&lt;DO19,1)+IF(DO23&lt;DO21,1)+IF(DO23&lt;DO25,1)+IF(DO23&lt;DO27,1)+IF(DO23&lt;DO29,1)+IF(DO23&lt;DO31,1)+IF(DO23&lt;DO33,1)+IF(DO23&lt;DO35,1)+IF(DO23&lt;DO37,1)+IF(DO23&lt;DO39,1)+IF(DO23&lt;DO41,1)+IF(DO23&lt;DO43,1)+IF(DO23&lt;DO45,1)+IF(DO23&lt;DO47,1)+IF(DO23&lt;DO49,1)+IF(DO23&lt;DO51,1)+IF(DO23&lt;DO53,1)+IF(DO23&lt;DO55,1)+IF(DO23&lt;DO57,1)+IF(DO23&lt;DO59,1)+IF(DO23&lt;DO61,1)+IF(DO23&lt;DO63,1)+IF(DO23&lt;DO65,1)+IF(DO23&lt;DO67,1)+IF(DO23&lt;DO69,1)+IF(DO23&lt;DO71,1)+IF(DO23&lt;DO73,1)+IF(DO23&lt;DO75,1)+IF(DO23&lt;DO77,1)+IF(DO23&lt;DO79,1)+IF(DO23&lt;DO81,1)+IF(DO23&lt;DO83,1)+IF(DO23&lt;DO85,1)</f>
        <v>32</v>
      </c>
      <c r="DO23" s="45">
        <f>DS23+0.04</f>
        <v>0.04</v>
      </c>
      <c r="DP23" s="7"/>
      <c r="DQ23" s="43">
        <f>DN23</f>
        <v>32</v>
      </c>
      <c r="DR23" s="8">
        <f>1+IF(DS23&lt;DS17,1)+IF(DS23&lt;DS19,1)+IF(DS23&lt;DS21,1)+IF(DS23&lt;DS25,1)+IF(DS23&lt;DS27,1)+IF(DS23&lt;DS29,1)+IF(DS23&lt;DS31,1)+IF(DS23&lt;DS33,1)+IF(DS23&lt;DS35,1)+IF(DS23&lt;DS37,1)+IF(DS23&lt;DS39,1)+IF(DS23&lt;DS41,1)+IF(DS23&lt;DS43,1)+IF(DS23&lt;DS45,1)+IF(DS23&lt;DS47,1)+IF(DS23&lt;DS49,1)+IF(DS23&lt;DS51,1)+IF(DS23&lt;DS53,1)+IF(DS23&lt;DS55,1)+IF(DS23&lt;DS57,1)+IF(DS23&lt;DS59,1)+IF(DS23&lt;DS61,1)+IF(DS23&lt;DS63,1)+IF(DS23&lt;DS65,1)+IF(DS23&lt;DS67,1)+IF(DS23&lt;DS69,1)+IF(DS23&lt;DS71,1)+IF(DS23&lt;DS73,1)+IF(DS23&lt;DS75,1)+IF(DS23&lt;DS77,1)+IF(DS23&lt;DS79,1)+IF(DS23&lt;DS81,1)+IF(DS23&lt;DS83,1)+IF(DS23&lt;DS85,1)</f>
        <v>1</v>
      </c>
      <c r="DS23" s="59">
        <f>(((DU23*10000000)+(500000-DV23)+(5000-EB23))*EI23)+IF(DT23="",0,1)</f>
        <v>0</v>
      </c>
      <c r="DT23" s="8">
        <f>IF(D23="","",D23)</f>
      </c>
      <c r="DU23" s="8">
        <f>SUM(V23,AE23,AN23,AW23,BF23)*EI23</f>
        <v>0</v>
      </c>
      <c r="DV23" s="8">
        <f>0+IF(BY23&lt;999999,BY23,0)+IF(CH23&lt;999999,CH23,0)+IF(CQ23&lt;999999,CQ23,0)+IF(CZ23&lt;999999,CZ23,0)+IF(DI23&lt;999999,DI23,0)*EI23</f>
        <v>0</v>
      </c>
      <c r="DW23" s="8">
        <f>BZ23*W23*EI23</f>
        <v>0</v>
      </c>
      <c r="DX23" s="8">
        <f>CI23*AF23*EI23</f>
        <v>0</v>
      </c>
      <c r="DY23" s="8">
        <f>CR23*AO23*EI23</f>
        <v>0</v>
      </c>
      <c r="DZ23" s="8">
        <f>DA23*AX23*EI23</f>
        <v>0</v>
      </c>
      <c r="EA23" s="8">
        <f>DJ23*BG23*EI23</f>
        <v>0</v>
      </c>
      <c r="EB23" s="8">
        <f>SUM(DW23:EA23)</f>
        <v>0</v>
      </c>
      <c r="EC23" s="8">
        <f>IF(0+(IF(Q23="X",1,0)+(IF(R23="X",1,0)+(IF(S23="X",1,0)+(IF(P23="X",1,0)))))&gt;=$BP$10,1,0)</f>
        <v>1</v>
      </c>
      <c r="ED23" s="8">
        <f>IF(0+(IF(Z23="X",1,0)+(IF(AA23="X",1,0)+(IF(AB23="X",1,0)+(IF(Y23="X",1,0)))))&gt;=$BP$10,1,0)</f>
        <v>1</v>
      </c>
      <c r="EE23" s="8">
        <f>IF(0+(IF(AI23="X",1,0)+(IF(AJ23="X",1,0)+(IF(AK23="X",1,0)+(IF(AH23="X",1,0)))))&gt;=$BP$10,1,0)</f>
        <v>1</v>
      </c>
      <c r="EF23" s="8">
        <f>IF(0+(IF(AR23="X",1,0)+(IF(AS23="X",1,0)+(IF(AT23="X",1,0)+(IF(AQ23="X",1,0)))))&gt;=$BP$10,1,0)</f>
        <v>1</v>
      </c>
      <c r="EG23" s="8">
        <f>IF(0+(IF(BA23="X",1,0)+(IF(BB23="X",1,0)+(IF(BC23="X",1,0)+(IF(AZ23="X",1,0)))))&gt;=$BP$10,1,0)</f>
        <v>1</v>
      </c>
      <c r="EH23" s="8">
        <f>SUM(EC23:EG23)*$A$15</f>
        <v>5</v>
      </c>
      <c r="EI23" s="8">
        <f>IF(EH23&gt;=2,0,BQ23)</f>
        <v>0</v>
      </c>
      <c r="EJ23" s="1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1"/>
      <c r="FU23" s="91"/>
      <c r="FV23" s="91"/>
      <c r="FW23" s="91"/>
      <c r="FX23" s="91"/>
      <c r="FY23" s="91"/>
      <c r="FZ23" s="91"/>
      <c r="GA23" s="91"/>
      <c r="GB23" s="91"/>
      <c r="GC23" s="91"/>
      <c r="GD23" s="91"/>
      <c r="GE23" s="91"/>
      <c r="GF23" s="91"/>
      <c r="GG23" s="91"/>
      <c r="GH23" s="91"/>
    </row>
    <row r="24" spans="1:190" ht="6" customHeight="1">
      <c r="A24" s="20"/>
      <c r="B24" s="20"/>
      <c r="C24" s="37"/>
      <c r="D24" s="20"/>
      <c r="E24" s="20"/>
      <c r="F24" s="20"/>
      <c r="G24" s="20"/>
      <c r="H24" s="20"/>
      <c r="I24" s="20"/>
      <c r="J24" s="20"/>
      <c r="K24" s="20"/>
      <c r="L24" s="20"/>
      <c r="M24" s="20"/>
      <c r="N24" s="20"/>
      <c r="O24" s="20"/>
      <c r="P24" s="38"/>
      <c r="Q24" s="38"/>
      <c r="R24" s="38"/>
      <c r="S24" s="38"/>
      <c r="T24" s="38"/>
      <c r="U24" s="38"/>
      <c r="V24" s="38"/>
      <c r="W24" s="28"/>
      <c r="X24" s="38"/>
      <c r="Y24" s="38"/>
      <c r="Z24" s="38"/>
      <c r="AA24" s="38"/>
      <c r="AB24" s="38"/>
      <c r="AC24" s="38"/>
      <c r="AD24" s="38"/>
      <c r="AE24" s="38"/>
      <c r="AF24" s="28"/>
      <c r="AG24" s="38"/>
      <c r="AH24" s="38"/>
      <c r="AI24" s="38"/>
      <c r="AJ24" s="38"/>
      <c r="AK24" s="38"/>
      <c r="AL24" s="38"/>
      <c r="AM24" s="38"/>
      <c r="AN24" s="38"/>
      <c r="AO24" s="28"/>
      <c r="AP24" s="38"/>
      <c r="AQ24" s="38"/>
      <c r="AR24" s="38"/>
      <c r="AS24" s="38"/>
      <c r="AT24" s="38"/>
      <c r="AU24" s="38"/>
      <c r="AV24" s="38"/>
      <c r="AW24" s="38"/>
      <c r="AX24" s="28"/>
      <c r="AY24" s="38"/>
      <c r="AZ24" s="38"/>
      <c r="BA24" s="38"/>
      <c r="BB24" s="38"/>
      <c r="BC24" s="38"/>
      <c r="BD24" s="38"/>
      <c r="BE24" s="38"/>
      <c r="BF24" s="38"/>
      <c r="BG24" s="28"/>
      <c r="BI24" s="41"/>
      <c r="BJ24" s="41"/>
      <c r="BK24" s="41"/>
      <c r="BL24" s="41"/>
      <c r="BM24" s="41"/>
      <c r="BN24" s="41"/>
      <c r="BO24" s="41"/>
      <c r="BP24" s="41"/>
      <c r="BQ24" s="22"/>
      <c r="BS24" s="51"/>
      <c r="BT24" s="50"/>
      <c r="BU24" s="50"/>
      <c r="BV24" s="50"/>
      <c r="BW24" s="50"/>
      <c r="BX24" s="50"/>
      <c r="BY24" s="50"/>
      <c r="BZ24" s="50"/>
      <c r="CA24" s="54"/>
      <c r="CB24" s="51"/>
      <c r="CC24" s="50"/>
      <c r="CD24" s="50"/>
      <c r="CE24" s="50"/>
      <c r="CF24" s="50"/>
      <c r="CG24" s="50"/>
      <c r="CH24" s="50"/>
      <c r="CI24" s="50"/>
      <c r="CJ24" s="54"/>
      <c r="CK24" s="51"/>
      <c r="CL24" s="50"/>
      <c r="CM24" s="50"/>
      <c r="CN24" s="50"/>
      <c r="CO24" s="50"/>
      <c r="CP24" s="50"/>
      <c r="CQ24" s="50"/>
      <c r="CR24" s="50"/>
      <c r="CS24" s="54"/>
      <c r="CT24" s="51"/>
      <c r="CU24" s="50"/>
      <c r="CV24" s="50"/>
      <c r="CW24" s="50"/>
      <c r="CX24" s="50"/>
      <c r="CY24" s="50"/>
      <c r="CZ24" s="50"/>
      <c r="DA24" s="50"/>
      <c r="DB24" s="54"/>
      <c r="DC24" s="51"/>
      <c r="DD24" s="50"/>
      <c r="DE24" s="50"/>
      <c r="DF24" s="50"/>
      <c r="DG24" s="50"/>
      <c r="DH24" s="50"/>
      <c r="DI24" s="50"/>
      <c r="DJ24" s="50"/>
      <c r="DK24" s="54"/>
      <c r="DM24" s="11"/>
      <c r="DN24" s="69"/>
      <c r="DO24" s="58"/>
      <c r="DP24" s="7"/>
      <c r="DQ24" s="42"/>
      <c r="DR24" s="69"/>
      <c r="DS24" s="60"/>
      <c r="DT24" s="39"/>
      <c r="DU24" s="39"/>
      <c r="DV24" s="39"/>
      <c r="DW24" s="39"/>
      <c r="DX24" s="39"/>
      <c r="DY24" s="39"/>
      <c r="DZ24" s="39"/>
      <c r="EA24" s="39"/>
      <c r="EB24" s="39"/>
      <c r="EC24" s="39"/>
      <c r="ED24" s="39"/>
      <c r="EE24" s="39"/>
      <c r="EF24" s="39"/>
      <c r="EG24" s="39"/>
      <c r="EH24" s="39"/>
      <c r="EI24" s="39"/>
      <c r="EJ24" s="1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1"/>
      <c r="FU24" s="91"/>
      <c r="FV24" s="91"/>
      <c r="FW24" s="91"/>
      <c r="FX24" s="91"/>
      <c r="FY24" s="91"/>
      <c r="FZ24" s="91"/>
      <c r="GA24" s="91"/>
      <c r="GB24" s="91"/>
      <c r="GC24" s="91"/>
      <c r="GD24" s="91"/>
      <c r="GE24" s="91"/>
      <c r="GF24" s="91"/>
      <c r="GG24" s="91"/>
      <c r="GH24" s="91"/>
    </row>
    <row r="25" spans="1:190" ht="12.75">
      <c r="A25" s="20"/>
      <c r="B25" s="20"/>
      <c r="C25" s="37">
        <v>5</v>
      </c>
      <c r="D25" s="116"/>
      <c r="E25" s="116"/>
      <c r="F25" s="116"/>
      <c r="G25" s="116"/>
      <c r="H25" s="116"/>
      <c r="I25" s="116"/>
      <c r="J25" s="116"/>
      <c r="K25" s="116"/>
      <c r="L25" s="116"/>
      <c r="M25" s="116"/>
      <c r="N25" s="38"/>
      <c r="O25" s="20"/>
      <c r="P25" s="44"/>
      <c r="Q25" s="44"/>
      <c r="R25" s="44"/>
      <c r="S25" s="44"/>
      <c r="T25" s="39">
        <f>BY25</f>
        <v>999999</v>
      </c>
      <c r="U25" s="40">
        <f>BZ25*W25</f>
        <v>0</v>
      </c>
      <c r="V25" s="39">
        <f>CA25</f>
        <v>0</v>
      </c>
      <c r="W25" s="28">
        <f>IF(AND(P25="",Q25="",R25="",S25=""),0,1)*$EI$25</f>
        <v>0</v>
      </c>
      <c r="X25" s="38"/>
      <c r="Y25" s="44"/>
      <c r="Z25" s="44"/>
      <c r="AA25" s="44"/>
      <c r="AB25" s="44"/>
      <c r="AC25" s="39">
        <f>CH25</f>
        <v>999999</v>
      </c>
      <c r="AD25" s="40">
        <f>CI25*AF25</f>
        <v>0</v>
      </c>
      <c r="AE25" s="39">
        <f>CJ25</f>
        <v>0</v>
      </c>
      <c r="AF25" s="28">
        <f>IF(AND(Y25="",Z25="",AA25="",AB25=""),0,1)*$EI$25</f>
        <v>0</v>
      </c>
      <c r="AG25" s="38"/>
      <c r="AH25" s="44"/>
      <c r="AI25" s="44"/>
      <c r="AJ25" s="44"/>
      <c r="AK25" s="44"/>
      <c r="AL25" s="39">
        <f>CQ25</f>
        <v>999999</v>
      </c>
      <c r="AM25" s="40">
        <f>CR25*AO25</f>
        <v>0</v>
      </c>
      <c r="AN25" s="39">
        <f>CS25</f>
        <v>0</v>
      </c>
      <c r="AO25" s="28">
        <f>IF(AND(AH25="",AI25="",AJ25="",AK25=""),0,1)*$EI$25</f>
        <v>0</v>
      </c>
      <c r="AP25" s="38"/>
      <c r="AQ25" s="44"/>
      <c r="AR25" s="44"/>
      <c r="AS25" s="44"/>
      <c r="AT25" s="44"/>
      <c r="AU25" s="39">
        <f>CZ25</f>
        <v>999999</v>
      </c>
      <c r="AV25" s="40">
        <f>DA25*AX25</f>
        <v>0</v>
      </c>
      <c r="AW25" s="39">
        <f>DB25</f>
        <v>0</v>
      </c>
      <c r="AX25" s="28">
        <f>IF(AND(AQ25="",AR25="",AS25="",AT25=""),0,1)*$EI$25</f>
        <v>0</v>
      </c>
      <c r="AY25" s="38"/>
      <c r="AZ25" s="44"/>
      <c r="BA25" s="44"/>
      <c r="BB25" s="44"/>
      <c r="BC25" s="44"/>
      <c r="BD25" s="39">
        <f>DI25</f>
        <v>999999</v>
      </c>
      <c r="BE25" s="40">
        <f>DJ25*BG25</f>
        <v>0</v>
      </c>
      <c r="BF25" s="39">
        <f>DK25</f>
        <v>0</v>
      </c>
      <c r="BG25" s="28">
        <f>IF(AND(AZ25="",BA25="",BB25="",BC25=""),0,1)*$EI$25</f>
        <v>0</v>
      </c>
      <c r="BI25" s="41"/>
      <c r="BJ25" s="41"/>
      <c r="BK25" s="41"/>
      <c r="BL25" s="41"/>
      <c r="BM25" s="41"/>
      <c r="BN25" s="41"/>
      <c r="BO25" s="41"/>
      <c r="BP25" s="41"/>
      <c r="BQ25" s="22">
        <f>IF(D25="",0,1)</f>
        <v>0</v>
      </c>
      <c r="BS25" s="51">
        <f>0+IF(P25&gt;0,1,0)+IF(Q25&gt;0,1,0)+IF(R25&gt;0,1,0)+IF(S25&gt;0,1,0)-IF(P25="X",1,0)-IF(Q25="X",1,0)-IF(R25="X",1,0)-IF(S25="X",1,0)-IF(P25="D",1,0)-IF(Q25="D",1,0)-IF(R25="D",1,0)-IF(S25="D",1,0)</f>
        <v>0</v>
      </c>
      <c r="BT25" s="50">
        <f>0+IF(P25="D",1,0)+IF(Q25="D",1,0)+IF(R25="D",1,0)+IF(S25="D",1,0)</f>
        <v>0</v>
      </c>
      <c r="BU25" s="50">
        <f>IF(OR(P25="X",P25="A"),$D$9,IF(P25="D",$D$10,P25))</f>
        <v>0</v>
      </c>
      <c r="BV25" s="50">
        <f>IF(OR(Q25="X",Q25="A"),$D$9,IF(Q25="D",$D$10,Q25))</f>
        <v>0</v>
      </c>
      <c r="BW25" s="50">
        <f>IF(OR(R25="X",R25="A"),$D$9,IF(R25="D",$D$10,R25))</f>
        <v>0</v>
      </c>
      <c r="BX25" s="50">
        <f>IF(OR(S25="X",S25="A"),$D$9,IF(S25="D",$D$10,S25))</f>
        <v>0</v>
      </c>
      <c r="BY25" s="50">
        <f>IF($D$25="",999999,IF(SUM(BU25:BX25)=0,999999,IF($EI$25=0,999999,IF(AND(BT25=$BP$10,$A$13=1),$D$13,IF(AND(BT25=$BP$10,$A$13=0),SUM(BU25:BX25),IF(AND(BS25&lt;$BP$12,$A$11=1),$D$11,IF(AND(BS25&lt;$BP$12,$A$11=0),SUM(BU25:BX25),SUM(BU25:BX25))))))))</f>
        <v>999999</v>
      </c>
      <c r="BZ25" s="50">
        <f>1+IF(BY25&gt;BY27,1,0)+IF(BY25&gt;BY29,1,0)+IF(BY25&gt;BY31,1,0)+IF(BY25&gt;BY33,1,0)+IF(BY25&gt;BY35,1,0)+IF(BY25&gt;BY37,1,0)+IF(BY25&gt;BY39,1,0)+IF(BY25&gt;BY41,1,0)+IF(BY25&gt;BY43,1,0)+IF(BY25&gt;BY45,1,0)+IF(BY25&gt;BY47,1,0)+IF(BY25&gt;BY49,1,0)+IF(BY25&gt;BY51,1,0)+IF(BY25&gt;BY53,1,0)+IF(BY25&gt;BY55,1,0)+IF(BY25&gt;BY57,1,0)+IF(BY25&gt;BY59,1,0)+IF(BY25&gt;BY61,1,0)+IF(BY25&gt;BY63,1,0)+IF(BY25&gt;BY65,1,0)+IF(BY25&gt;BY17,1,0)+IF(BY25&gt;BY19,1,0)+IF(BY25&gt;BY21,1,0)+IF(BY25&gt;BY23,1,0)+IF(BY25&gt;BY67,1,0)+IF(BY25&gt;BY69,1,0)+IF(BY25&gt;BY71,1,0)+IF(BY25&gt;BY73,1,0)+IF(BY25&gt;BY75,1,0)+IF(BY25&gt;BY77,1,0)+IF(BY25&gt;BY79,1,0)+IF(BY25&gt;BY81,1,0)+IF(BY25&gt;BY83,1,0)+IF(BY25&gt;BY85,1,0)</f>
        <v>1</v>
      </c>
      <c r="CA25" s="54">
        <f>($C$6-BZ25+1)*$BQ$25*W25</f>
        <v>0</v>
      </c>
      <c r="CB25" s="51">
        <f>0+IF(Y25&gt;0,1,0)+IF(Z25&gt;0,1,0)+IF(AA25&gt;0,1,0)+IF(AB25&gt;0,1,0)-IF(Y25="X",1,0)-IF(Z25="X",1,0)-IF(AA25="X",1,0)-IF(AB25="X",1,0)-IF(Y25="D",1,0)-IF(Z25="D",1,0)-IF(AA25="D",1,0)-IF(AB25="D",1,0)</f>
        <v>0</v>
      </c>
      <c r="CC25" s="50">
        <f>0+IF(Y25="D",1,0)+IF(Z25="D",1,0)+IF(AA25="D",1,0)+IF(AB25="D",1,0)</f>
        <v>0</v>
      </c>
      <c r="CD25" s="50">
        <f>IF(OR(Y25="X",Y25="A"),$D$9,IF(Y25="D",$D$10,Y25))</f>
        <v>0</v>
      </c>
      <c r="CE25" s="50">
        <f>IF(OR(Z25="X",Z25="A"),$D$9,IF(Z25="D",$D$10,Z25))</f>
        <v>0</v>
      </c>
      <c r="CF25" s="50">
        <f>IF(OR(AA25="X",AA25="A"),$D$9,IF(AA25="D",$D$10,AA25))</f>
        <v>0</v>
      </c>
      <c r="CG25" s="50">
        <f>IF(OR(AB25="X",AB25="A"),$D$9,IF(AB25="D",$D$10,AB25))</f>
        <v>0</v>
      </c>
      <c r="CH25" s="50">
        <f>IF($D$25="",999999,IF(SUM(CD25:CG25)=0,999999,IF($EI$25=0,999999,IF(AND(CC25=$BP$10,$A$13=1),$D$13,IF(AND(CC25=$BP$10,$A$13=0),SUM(CD25:CG25),IF(AND(CB25&lt;$BP$12,$A$11=1),$D$11,IF(AND(CB25&lt;$BP$12,$A$11=0),SUM(CD25:CG25),SUM(CD25:CG25))))))))</f>
        <v>999999</v>
      </c>
      <c r="CI25" s="50">
        <f>1+IF(CH25&gt;CH27,1,0)+IF(CH25&gt;CH29,1,0)+IF(CH25&gt;CH31,1,0)+IF(CH25&gt;CH33,1,0)+IF(CH25&gt;CH35,1,0)+IF(CH25&gt;CH37,1,0)+IF(CH25&gt;CH39,1,0)+IF(CH25&gt;CH41,1,0)+IF(CH25&gt;CH43,1,0)+IF(CH25&gt;CH45,1,0)+IF(CH25&gt;CH47,1,0)+IF(CH25&gt;CH49,1,0)+IF(CH25&gt;CH51,1,0)+IF(CH25&gt;CH53,1,0)+IF(CH25&gt;CH55,1,0)+IF(CH25&gt;CH57,1,0)+IF(CH25&gt;CH59,1,0)+IF(CH25&gt;CH61,1,0)+IF(CH25&gt;CH63,1,0)+IF(CH25&gt;CH65,1,0)+IF(CH25&gt;CH17,1,0)+IF(CH25&gt;CH19,1,0)+IF(CH25&gt;CH21,1,0)+IF(CH25&gt;CH23,1,0)+IF(CH25&gt;CH67,1,0)+IF(CH25&gt;CH69,1,0)+IF(CH25&gt;CH71,1,0)+IF(CH25&gt;CH73,1,0)+IF(CH25&gt;CH75,1,0)+IF(CH25&gt;CH77,1,0)+IF(CH25&gt;CH79,1,0)+IF(CH25&gt;CH81,1,0)+IF(CH25&gt;CH83,1,0)+IF(CH25&gt;CH85,1,0)</f>
        <v>1</v>
      </c>
      <c r="CJ25" s="54">
        <f>($C$6-CI25+1)*$BQ$25*AF25</f>
        <v>0</v>
      </c>
      <c r="CK25" s="51">
        <f>0+IF(AH25&gt;0,1,0)+IF(AI25&gt;0,1,0)+IF(AJ25&gt;0,1,0)+IF(AK25&gt;0,1,0)-IF(AH25="X",1,0)-IF(AI25="X",1,0)-IF(AJ25="X",1,0)-IF(AK25="X",1,0)-IF(AH25="D",1,0)-IF(AI25="D",1,0)-IF(AJ25="D",1,0)-IF(AK25="D",1,0)</f>
        <v>0</v>
      </c>
      <c r="CL25" s="50">
        <f>0+IF(AH25="D",1,0)+IF(AI25="D",1,0)+IF(AJ25="D",1,0)+IF(AK25="D",1,0)</f>
        <v>0</v>
      </c>
      <c r="CM25" s="50">
        <f>IF(OR(AH25="X",AH25="A"),$D$9,IF(AH25="D",$D$10,AH25))</f>
        <v>0</v>
      </c>
      <c r="CN25" s="50">
        <f>IF(OR(AI25="X",AI25="A"),$D$9,IF(AI25="D",$D$10,AI25))</f>
        <v>0</v>
      </c>
      <c r="CO25" s="50">
        <f>IF(OR(AJ25="X",AJ25="A"),$D$9,IF(AJ25="D",$D$10,AJ25))</f>
        <v>0</v>
      </c>
      <c r="CP25" s="50">
        <f>IF(OR(AK25="X",AK25="A"),$D$9,IF(AK25="D",$D$10,AK25))</f>
        <v>0</v>
      </c>
      <c r="CQ25" s="50">
        <f>IF($D$25="",999999,IF(SUM(CM25:CP25)=0,999999,IF($EI$25=0,999999,IF(AND(CL25=$BP$10,$A$13=1),$D$13,IF(AND(CL25=$BP$10,$A$13=0),SUM(CM25:CP25),IF(AND(CK25&lt;$BP$12,$A$11=1),$D$11,IF(AND(CK25&lt;$BP$12,$A$11=0),SUM(CM25:CP25),SUM(CM25:CP25))))))))</f>
        <v>999999</v>
      </c>
      <c r="CR25" s="50">
        <f>1+IF(CQ25&gt;CQ27,1,0)+IF(CQ25&gt;CQ29,1,0)+IF(CQ25&gt;CQ31,1,0)+IF(CQ25&gt;CQ33,1,0)+IF(CQ25&gt;CQ35,1,0)+IF(CQ25&gt;CQ37,1,0)+IF(CQ25&gt;CQ39,1,0)+IF(CQ25&gt;CQ41,1,0)+IF(CQ25&gt;CQ43,1,0)+IF(CQ25&gt;CQ45,1,0)+IF(CQ25&gt;CQ47,1,0)+IF(CQ25&gt;CQ49,1,0)+IF(CQ25&gt;CQ51,1,0)+IF(CQ25&gt;CQ53,1,0)+IF(CQ25&gt;CQ55,1,0)+IF(CQ25&gt;CQ57,1,0)+IF(CQ25&gt;CQ59,1,0)+IF(CQ25&gt;CQ61,1,0)+IF(CQ25&gt;CQ63,1,0)+IF(CQ25&gt;CQ65,1,0)+IF(CQ25&gt;CQ17,1,0)+IF(CQ25&gt;CQ19,1,0)+IF(CQ25&gt;CQ21,1,0)+IF(CQ25&gt;CQ23,1,0)+IF(CQ25&gt;CQ67,1,0)+IF(CQ25&gt;CQ69,1,0)+IF(CQ25&gt;CQ71,1,0)+IF(CQ25&gt;CQ73,1,0)+IF(CQ25&gt;CQ75,1,0)+IF(CQ25&gt;CQ77,1,0)+IF(CQ25&gt;CQ79,1,0)+IF(CQ25&gt;CQ81,1,0)+IF(CQ25&gt;CQ83,1,0)+IF(CQ25&gt;CQ85,1,0)</f>
        <v>1</v>
      </c>
      <c r="CS25" s="54">
        <f>($C$6-CR25+1)*$BQ$25*AO25</f>
        <v>0</v>
      </c>
      <c r="CT25" s="51">
        <f>0+IF(AQ25&gt;0,1,0)+IF(AR25&gt;0,1,0)+IF(AS25&gt;0,1,0)+IF(AT25&gt;0,1,0)-IF(AQ25="X",1,0)-IF(AR25="X",1,0)-IF(AS25="X",1,0)-IF(AT25="X",1,0)-IF(AQ25="D",1,0)-IF(AR25="D",1,0)-IF(AS25="D",1,0)-IF(AT25="D",1,0)</f>
        <v>0</v>
      </c>
      <c r="CU25" s="50">
        <f>0+IF(AQ25="D",1,0)+IF(AR25="D",1,0)+IF(AS25="D",1,0)+IF(AT25="D",1,0)</f>
        <v>0</v>
      </c>
      <c r="CV25" s="50">
        <f>IF(OR(AQ25="X",AQ25="A"),$D$9,IF(AQ25="D",$D$10,AQ25))</f>
        <v>0</v>
      </c>
      <c r="CW25" s="50">
        <f>IF(OR(AR25="X",AR25="A"),$D$9,IF(AR25="D",$D$10,AR25))</f>
        <v>0</v>
      </c>
      <c r="CX25" s="50">
        <f>IF(OR(AS25="X",AS25="A"),$D$9,IF(AS25="D",$D$10,AS25))</f>
        <v>0</v>
      </c>
      <c r="CY25" s="50">
        <f>IF(OR(AT25="X",AT25="A"),$D$9,IF(AT25="D",$D$10,AT25))</f>
        <v>0</v>
      </c>
      <c r="CZ25" s="50">
        <f>IF($D$25="",999999,IF(SUM(CV25:CY25)=0,999999,IF($EI$25=0,999999,IF(AND(CU25=$BP$10,$A$13=1),$D$13,IF(AND(CU25=$BP$10,$A$13=0),SUM(CV25:CY25),IF(AND(CT25&lt;$BP$12,$A$11=1),$D$11,IF(AND(CT25&lt;$BP$12,$A$11=0),SUM(CV25:CY25),SUM(CV25:CY25))))))))</f>
        <v>999999</v>
      </c>
      <c r="DA25" s="50">
        <f>1+IF(CZ25&gt;CZ27,1,0)+IF(CZ25&gt;CZ29,1,0)+IF(CZ25&gt;CZ31,1,0)+IF(CZ25&gt;CZ33,1,0)+IF(CZ25&gt;CZ35,1,0)+IF(CZ25&gt;CZ37,1,0)+IF(CZ25&gt;CZ39,1,0)+IF(CZ25&gt;CZ41,1,0)+IF(CZ25&gt;CZ43,1,0)+IF(CZ25&gt;CZ45,1,0)+IF(CZ25&gt;CZ47,1,0)+IF(CZ25&gt;CZ49,1,0)+IF(CZ25&gt;CZ51,1,0)+IF(CZ25&gt;CZ53,1,0)+IF(CZ25&gt;CZ55,1,0)+IF(CZ25&gt;CZ57,1,0)+IF(CZ25&gt;CZ59,1,0)+IF(CZ25&gt;CZ61,1,0)+IF(CZ25&gt;CZ63,1,0)+IF(CZ25&gt;CZ65,1,0)+IF(CZ25&gt;CZ17,1,0)+IF(CZ25&gt;CZ19,1,0)+IF(CZ25&gt;CZ21,1,0)+IF(CZ25&gt;CZ23,1,0)+IF(CZ25&gt;CZ67,1,0)+IF(CZ25&gt;CZ69,1,0)+IF(CZ25&gt;CZ71,1,0)+IF(CZ25&gt;CZ73,1,0)+IF(CZ25&gt;CZ75,1,0)+IF(CZ25&gt;CZ77,1,0)+IF(CZ25&gt;CZ79,1,0)+IF(CZ25&gt;CZ81,1,0)+IF(CZ25&gt;CZ83,1,0)+IF(CZ25&gt;CZ85,1,0)</f>
        <v>1</v>
      </c>
      <c r="DB25" s="54">
        <f>($C$6-DA25+1)*$BQ$25*AX25</f>
        <v>0</v>
      </c>
      <c r="DC25" s="51">
        <f>0+IF(AZ25&gt;0,1,0)+IF(BA25&gt;0,1,0)+IF(BB25&gt;0,1,0)+IF(BC25&gt;0,1,0)-IF(AZ25="X",1,0)-IF(BA25="X",1,0)-IF(BB25="X",1,0)-IF(BC25="X",1,0)-IF(AZ25="D",1,0)-IF(BA25="D",1,0)-IF(BB25="D",1,0)-IF(BC25="D",1,0)</f>
        <v>0</v>
      </c>
      <c r="DD25" s="50">
        <f>0+IF(AZ25="D",1,0)+IF(BA25="D",1,0)+IF(BB25="D",1,0)+IF(BC25="D",1,0)</f>
        <v>0</v>
      </c>
      <c r="DE25" s="50">
        <f>IF(OR(AZ25="X",AZ25="A"),$D$9,IF(AZ25="D",$D$10,AZ25))</f>
        <v>0</v>
      </c>
      <c r="DF25" s="50">
        <f>IF(OR(BA25="X",BA25="A"),$D$9,IF(BA25="D",$D$10,BA25))</f>
        <v>0</v>
      </c>
      <c r="DG25" s="50">
        <f>IF(OR(BB25="X",BB25="A"),$D$9,IF(BB25="D",$D$10,BB25))</f>
        <v>0</v>
      </c>
      <c r="DH25" s="50">
        <f>IF(OR(BC25="X",BC25="A"),$D$9,IF(BC25="D",$D$10,BC25))</f>
        <v>0</v>
      </c>
      <c r="DI25" s="50">
        <f>IF($D$25="",999999,IF(SUM(DE25:DH25)=0,999999,IF($EI$25=0,999999,IF(AND(DD25=$BP$10,$A$13=1),$D$13,IF(AND(DD25=$BP$10,$A$13=0),SUM(DE25:DH25),IF(AND(DC25&lt;$BP$12,$A$11=1),$D$11,IF(AND(DC25&lt;$BP$12,$A$11=0),SUM(DE25:DH25),SUM(DE25:DH25))))))))</f>
        <v>999999</v>
      </c>
      <c r="DJ25" s="50">
        <f>1+IF(DI25&gt;DI27,1,0)+IF(DI25&gt;DI29,1,0)+IF(DI25&gt;DI31,1,0)+IF(DI25&gt;DI33,1,0)+IF(DI25&gt;DI35,1,0)+IF(DI25&gt;DI37,1,0)+IF(DI25&gt;DI39,1,0)+IF(DI25&gt;DI41,1,0)+IF(DI25&gt;DI43,1,0)+IF(DI25&gt;DI45,1,0)+IF(DI25&gt;DI47,1,0)+IF(DI25&gt;DI49,1,0)+IF(DI25&gt;DI51,1,0)+IF(DI25&gt;DI53,1,0)+IF(DI25&gt;DI55,1,0)+IF(DI25&gt;DI57,1,0)+IF(DI25&gt;DI59,1,0)+IF(DI25&gt;DI61,1,0)+IF(DI25&gt;DI63,1,0)+IF(DI25&gt;DI65,1,0)+IF(DI25&gt;DI17,1,0)+IF(DI25&gt;DI19,1,0)+IF(DI25&gt;DI21,1,0)+IF(DI25&gt;DI23,1,0)+IF(DI25&gt;DI67,1,0)+IF(DI25&gt;DI69,1,0)+IF(DI25&gt;DI71,1,0)+IF(DI25&gt;DI73,1,0)+IF(DI25&gt;DI75,1,0)+IF(DI25&gt;DI77,1,0)+IF(DI25&gt;DI79,1,0)+IF(DI25&gt;DI81,1,0)+IF(DI25&gt;DI83,1,0)+IF(DI25&gt;DI85,1,0)</f>
        <v>1</v>
      </c>
      <c r="DK25" s="54">
        <f>($C$6-DJ25+1)*$BQ$25*BG25</f>
        <v>0</v>
      </c>
      <c r="DM25" s="11"/>
      <c r="DN25" s="69">
        <f>1+IF(DO25&lt;DO17,1)+IF(DO25&lt;DO19,1)+IF(DO25&lt;DO21,1)+IF(DO25&lt;DO23,1)+IF(DO25&lt;DO27,1)+IF(DO25&lt;DO29,1)+IF(DO25&lt;DO31,1)+IF(DO25&lt;DO33,1)+IF(DO25&lt;DO35,1)+IF(DO25&lt;DO37,1)+IF(DO25&lt;DO39,1)+IF(DO25&lt;DO41,1)+IF(DO25&lt;DO43,1)+IF(DO25&lt;DO45,1)+IF(DO25&lt;DO47,1)+IF(DO25&lt;DO49,1)+IF(DO25&lt;DO51,1)+IF(DO25&lt;DO53,1)+IF(DO25&lt;DO55,1)+IF(DO25&lt;DO57,1)+IF(DO25&lt;DO59,1)+IF(DO25&lt;DO61,1)+IF(DO25&lt;DO63,1)+IF(DO25&lt;DO65,1)+IF(DO25&lt;DO67,1)+IF(DO25&lt;DO69,1)+IF(DO25&lt;DO71,1)+IF(DO25&lt;DO73,1)+IF(DO25&lt;DO75,1)+IF(DO25&lt;DO77,1)+IF(DO25&lt;DO79,1)+IF(DO25&lt;DO81,1)+IF(DO25&lt;DO83,1)+IF(DO25&lt;DO85,1)</f>
        <v>31</v>
      </c>
      <c r="DO25" s="45">
        <f>DS25+0.05</f>
        <v>0.05</v>
      </c>
      <c r="DP25" s="7"/>
      <c r="DQ25" s="43">
        <f>DN25</f>
        <v>31</v>
      </c>
      <c r="DR25" s="8">
        <f>1+IF(DS25&lt;DS17,1)+IF(DS25&lt;DS19,1)+IF(DS25&lt;DS21,1)+IF(DS25&lt;DS23,1)+IF(DS25&lt;DS27,1)+IF(DS25&lt;DS29,1)+IF(DS25&lt;DS31,1)+IF(DS25&lt;DS33,1)+IF(DS25&lt;DS35,1)+IF(DS25&lt;DS37,1)+IF(DS25&lt;DS39,1)+IF(DS25&lt;DS41,1)+IF(DS25&lt;DS43,1)+IF(DS25&lt;DS45,1)+IF(DS25&lt;DS47,1)+IF(DS25&lt;DS49,1)+IF(DS25&lt;DS51,1)+IF(DS25&lt;DS53,1)+IF(DS25&lt;DS55,1)+IF(DS25&lt;DS57,1)+IF(DS25&lt;DS59,1)+IF(DS25&lt;DS61,1)+IF(DS25&lt;DS63,1)+IF(DS25&lt;DS65,1)+IF(DS25&lt;DS67,1)+IF(DS25&lt;DS69,1)+IF(DS25&lt;DS71,1)+IF(DS25&lt;DS73,1)+IF(DS25&lt;DS75,1)+IF(DS25&lt;DS77,1)+IF(DS25&lt;DS79,1)+IF(DS25&lt;DS81,1)+IF(DS25&lt;DS83,1)+IF(DS25&lt;DS85,1)</f>
        <v>1</v>
      </c>
      <c r="DS25" s="59">
        <f>(((DU25*10000000)+(500000-DV25)+(5000-EB25))*EI25)+IF(DT25="",0,1)</f>
        <v>0</v>
      </c>
      <c r="DT25" s="8">
        <f>IF(D25="","",D25)</f>
      </c>
      <c r="DU25" s="8">
        <f>SUM(V25,AE25,AN25,AW25,BF25)*EI25</f>
        <v>0</v>
      </c>
      <c r="DV25" s="8">
        <f>(0+IF(BY25&lt;999999,BY25,0)+IF(CH25&lt;999999,CH25,0)+IF(CQ25&lt;999999,CQ25,0)+IF(CZ25&lt;999999,CZ25,0)+IF(DI25&lt;999999,DI25,0))*EI25</f>
        <v>0</v>
      </c>
      <c r="DW25" s="8">
        <f>BZ25*W25*EI25</f>
        <v>0</v>
      </c>
      <c r="DX25" s="8">
        <f>CI25*AF25*EI25</f>
        <v>0</v>
      </c>
      <c r="DY25" s="8">
        <f>CR25*AO25*EI25</f>
        <v>0</v>
      </c>
      <c r="DZ25" s="8">
        <f>DA25*AX25*EI25</f>
        <v>0</v>
      </c>
      <c r="EA25" s="8">
        <f>DJ25*BG25*EI25</f>
        <v>0</v>
      </c>
      <c r="EB25" s="8">
        <f>SUM(DW25:EA25)</f>
        <v>0</v>
      </c>
      <c r="EC25" s="8">
        <f>IF(0+(IF(Q25="X",1,0)+(IF(R25="X",1,0)+(IF(S25="X",1,0)+(IF(P25="X",1,0)))))&gt;=$BP$10,1,0)</f>
        <v>1</v>
      </c>
      <c r="ED25" s="8">
        <f>IF(0+(IF(Z25="X",1,0)+(IF(AA25="X",1,0)+(IF(AB25="X",1,0)+(IF(Y25="X",1,0)))))&gt;=$BP$10,1,0)</f>
        <v>1</v>
      </c>
      <c r="EE25" s="8">
        <f>IF(0+(IF(AI25="X",1,0)+(IF(AJ25="X",1,0)+(IF(AK25="X",1,0)+(IF(AH25="X",1,0)))))&gt;=$BP$10,1,0)</f>
        <v>1</v>
      </c>
      <c r="EF25" s="8">
        <f>IF(0+(IF(AR25="X",1,0)+(IF(AS25="X",1,0)+(IF(AT25="X",1,0)+(IF(AQ25="X",1,0)))))&gt;=$BP$10,1,0)</f>
        <v>1</v>
      </c>
      <c r="EG25" s="8">
        <f>IF(0+(IF(BA25="X",1,0)+(IF(BB25="X",1,0)+(IF(BC25="X",1,0)+(IF(AZ25="X",1,0)))))&gt;=$BP$10,1,0)</f>
        <v>1</v>
      </c>
      <c r="EH25" s="8">
        <f>SUM(EC25:EG25)*$A$15</f>
        <v>5</v>
      </c>
      <c r="EI25" s="8">
        <f>IF(EH25&gt;=2,0,BQ25)</f>
        <v>0</v>
      </c>
      <c r="EJ25" s="1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1"/>
      <c r="FU25" s="91"/>
      <c r="FV25" s="91"/>
      <c r="FW25" s="91"/>
      <c r="FX25" s="91"/>
      <c r="FY25" s="91"/>
      <c r="FZ25" s="91"/>
      <c r="GA25" s="91"/>
      <c r="GB25" s="91"/>
      <c r="GC25" s="91"/>
      <c r="GD25" s="91"/>
      <c r="GE25" s="91"/>
      <c r="GF25" s="91"/>
      <c r="GG25" s="91"/>
      <c r="GH25" s="91"/>
    </row>
    <row r="26" spans="1:190" ht="6" customHeight="1">
      <c r="A26" s="20"/>
      <c r="B26" s="20"/>
      <c r="C26" s="37"/>
      <c r="D26" s="20"/>
      <c r="E26" s="20"/>
      <c r="F26" s="20"/>
      <c r="G26" s="20"/>
      <c r="H26" s="20"/>
      <c r="I26" s="20"/>
      <c r="J26" s="20"/>
      <c r="K26" s="20"/>
      <c r="L26" s="20"/>
      <c r="M26" s="20"/>
      <c r="N26" s="20"/>
      <c r="O26" s="20"/>
      <c r="P26" s="38"/>
      <c r="Q26" s="38"/>
      <c r="R26" s="38"/>
      <c r="S26" s="38"/>
      <c r="T26" s="38"/>
      <c r="U26" s="38"/>
      <c r="V26" s="38"/>
      <c r="W26" s="28"/>
      <c r="X26" s="38"/>
      <c r="Y26" s="38"/>
      <c r="Z26" s="38"/>
      <c r="AA26" s="38"/>
      <c r="AB26" s="38"/>
      <c r="AC26" s="38"/>
      <c r="AD26" s="38"/>
      <c r="AE26" s="38"/>
      <c r="AF26" s="28"/>
      <c r="AG26" s="38"/>
      <c r="AH26" s="38"/>
      <c r="AI26" s="38"/>
      <c r="AJ26" s="38"/>
      <c r="AK26" s="38"/>
      <c r="AL26" s="38"/>
      <c r="AM26" s="38"/>
      <c r="AN26" s="38"/>
      <c r="AO26" s="28"/>
      <c r="AP26" s="38"/>
      <c r="AQ26" s="38"/>
      <c r="AR26" s="38"/>
      <c r="AS26" s="38"/>
      <c r="AT26" s="38"/>
      <c r="AU26" s="38"/>
      <c r="AV26" s="38"/>
      <c r="AW26" s="38"/>
      <c r="AX26" s="28"/>
      <c r="AY26" s="38"/>
      <c r="AZ26" s="38"/>
      <c r="BA26" s="38"/>
      <c r="BB26" s="38"/>
      <c r="BC26" s="38"/>
      <c r="BD26" s="38"/>
      <c r="BE26" s="38"/>
      <c r="BF26" s="38"/>
      <c r="BG26" s="28"/>
      <c r="BI26" s="41"/>
      <c r="BJ26" s="41"/>
      <c r="BK26" s="41"/>
      <c r="BL26" s="41"/>
      <c r="BM26" s="41"/>
      <c r="BN26" s="41"/>
      <c r="BO26" s="41"/>
      <c r="BP26" s="41"/>
      <c r="BQ26" s="22"/>
      <c r="BS26" s="51"/>
      <c r="BT26" s="50"/>
      <c r="BU26" s="50"/>
      <c r="BV26" s="50"/>
      <c r="BW26" s="50"/>
      <c r="BX26" s="50"/>
      <c r="BY26" s="50"/>
      <c r="BZ26" s="50"/>
      <c r="CA26" s="54"/>
      <c r="CB26" s="51"/>
      <c r="CC26" s="50"/>
      <c r="CD26" s="50"/>
      <c r="CE26" s="50"/>
      <c r="CF26" s="50"/>
      <c r="CG26" s="50"/>
      <c r="CH26" s="50"/>
      <c r="CI26" s="50"/>
      <c r="CJ26" s="54"/>
      <c r="CK26" s="51"/>
      <c r="CL26" s="50"/>
      <c r="CM26" s="50"/>
      <c r="CN26" s="50"/>
      <c r="CO26" s="50"/>
      <c r="CP26" s="50"/>
      <c r="CQ26" s="50"/>
      <c r="CR26" s="50"/>
      <c r="CS26" s="54"/>
      <c r="CT26" s="51"/>
      <c r="CU26" s="50"/>
      <c r="CV26" s="50"/>
      <c r="CW26" s="50"/>
      <c r="CX26" s="50"/>
      <c r="CY26" s="50"/>
      <c r="CZ26" s="50"/>
      <c r="DA26" s="50"/>
      <c r="DB26" s="54"/>
      <c r="DC26" s="51"/>
      <c r="DD26" s="50"/>
      <c r="DE26" s="50"/>
      <c r="DF26" s="50"/>
      <c r="DG26" s="50"/>
      <c r="DH26" s="50"/>
      <c r="DI26" s="50"/>
      <c r="DJ26" s="50"/>
      <c r="DK26" s="54"/>
      <c r="DM26" s="11"/>
      <c r="DN26" s="69"/>
      <c r="DO26" s="58"/>
      <c r="DP26" s="7"/>
      <c r="DQ26" s="42"/>
      <c r="DR26" s="69"/>
      <c r="DS26" s="60"/>
      <c r="DT26" s="39"/>
      <c r="DU26" s="39"/>
      <c r="DV26" s="39"/>
      <c r="DW26" s="39"/>
      <c r="DX26" s="39"/>
      <c r="DY26" s="39"/>
      <c r="DZ26" s="39"/>
      <c r="EA26" s="39"/>
      <c r="EB26" s="39"/>
      <c r="EC26" s="39"/>
      <c r="ED26" s="39"/>
      <c r="EE26" s="39"/>
      <c r="EF26" s="39"/>
      <c r="EG26" s="39"/>
      <c r="EH26" s="39"/>
      <c r="EI26" s="39"/>
      <c r="EJ26" s="1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1"/>
      <c r="FU26" s="91"/>
      <c r="FV26" s="91"/>
      <c r="FW26" s="91"/>
      <c r="FX26" s="91"/>
      <c r="FY26" s="91"/>
      <c r="FZ26" s="91"/>
      <c r="GA26" s="91"/>
      <c r="GB26" s="91"/>
      <c r="GC26" s="91"/>
      <c r="GD26" s="91"/>
      <c r="GE26" s="91"/>
      <c r="GF26" s="91"/>
      <c r="GG26" s="91"/>
      <c r="GH26" s="91"/>
    </row>
    <row r="27" spans="1:190" ht="12.75">
      <c r="A27" s="20"/>
      <c r="B27" s="20"/>
      <c r="C27" s="37">
        <v>6</v>
      </c>
      <c r="D27" s="116"/>
      <c r="E27" s="116"/>
      <c r="F27" s="116"/>
      <c r="G27" s="116"/>
      <c r="H27" s="116"/>
      <c r="I27" s="116"/>
      <c r="J27" s="116"/>
      <c r="K27" s="116"/>
      <c r="L27" s="116"/>
      <c r="M27" s="116"/>
      <c r="N27" s="38"/>
      <c r="O27" s="20"/>
      <c r="P27" s="44"/>
      <c r="Q27" s="44"/>
      <c r="R27" s="44"/>
      <c r="S27" s="44"/>
      <c r="T27" s="39">
        <f>BY27</f>
        <v>999999</v>
      </c>
      <c r="U27" s="40">
        <f>BZ27*W27</f>
        <v>0</v>
      </c>
      <c r="V27" s="39">
        <f>CA27</f>
        <v>0</v>
      </c>
      <c r="W27" s="28">
        <f>IF(AND(P27="",Q27="",R27="",S27=""),0,1)*$EI$27</f>
        <v>0</v>
      </c>
      <c r="X27" s="38"/>
      <c r="Y27" s="44"/>
      <c r="Z27" s="44"/>
      <c r="AA27" s="44"/>
      <c r="AB27" s="44"/>
      <c r="AC27" s="39">
        <f>CH27</f>
        <v>999999</v>
      </c>
      <c r="AD27" s="40">
        <f>CI27*AF27</f>
        <v>0</v>
      </c>
      <c r="AE27" s="39">
        <f>CJ27</f>
        <v>0</v>
      </c>
      <c r="AF27" s="28">
        <f>IF(AND(Y27="",Z27="",AA27="",AB27=""),0,1)*$EI$27</f>
        <v>0</v>
      </c>
      <c r="AG27" s="38"/>
      <c r="AH27" s="44"/>
      <c r="AI27" s="44"/>
      <c r="AJ27" s="44"/>
      <c r="AK27" s="44"/>
      <c r="AL27" s="39">
        <f>CQ27</f>
        <v>999999</v>
      </c>
      <c r="AM27" s="40">
        <f>CR27*AO27</f>
        <v>0</v>
      </c>
      <c r="AN27" s="39">
        <f>CS27</f>
        <v>0</v>
      </c>
      <c r="AO27" s="28">
        <f>IF(AND(AH27="",AI27="",AJ27="",AK27=""),0,1)*$EI$27</f>
        <v>0</v>
      </c>
      <c r="AP27" s="38"/>
      <c r="AQ27" s="44"/>
      <c r="AR27" s="44"/>
      <c r="AS27" s="44"/>
      <c r="AT27" s="44"/>
      <c r="AU27" s="39">
        <f>CZ27</f>
        <v>999999</v>
      </c>
      <c r="AV27" s="40">
        <f>DA27*AX27</f>
        <v>0</v>
      </c>
      <c r="AW27" s="39">
        <f>DB27</f>
        <v>0</v>
      </c>
      <c r="AX27" s="28">
        <f>IF(AND(AQ27="",AR27="",AS27="",AT27=""),0,1)*$EI$27</f>
        <v>0</v>
      </c>
      <c r="AY27" s="38"/>
      <c r="AZ27" s="44"/>
      <c r="BA27" s="44"/>
      <c r="BB27" s="44"/>
      <c r="BC27" s="44"/>
      <c r="BD27" s="39">
        <f>DI27</f>
        <v>999999</v>
      </c>
      <c r="BE27" s="40">
        <f>DJ27*BG27</f>
        <v>0</v>
      </c>
      <c r="BF27" s="39">
        <f>DK27</f>
        <v>0</v>
      </c>
      <c r="BG27" s="28">
        <f>IF(AND(AZ27="",BA27="",BB27="",BC27=""),0,1)*$EI$27</f>
        <v>0</v>
      </c>
      <c r="BI27" s="41"/>
      <c r="BJ27" s="41"/>
      <c r="BK27" s="41"/>
      <c r="BL27" s="41"/>
      <c r="BM27" s="41"/>
      <c r="BN27" s="41"/>
      <c r="BO27" s="41"/>
      <c r="BP27" s="41"/>
      <c r="BQ27" s="22">
        <f>IF(D27="",0,1)</f>
        <v>0</v>
      </c>
      <c r="BS27" s="51">
        <f>0+IF(P27&gt;0,1,0)+IF(Q27&gt;0,1,0)+IF(R27&gt;0,1,0)+IF(S27&gt;0,1,0)-IF(P27="X",1,0)-IF(Q27="X",1,0)-IF(R27="X",1,0)-IF(S27="X",1,0)-IF(P27="D",1,0)-IF(Q27="D",1,0)-IF(R27="D",1,0)-IF(S27="D",1,0)</f>
        <v>0</v>
      </c>
      <c r="BT27" s="50">
        <f>0+IF(P27="D",1,0)+IF(Q27="D",1,0)+IF(R27="D",1,0)+IF(S27="D",1,0)</f>
        <v>0</v>
      </c>
      <c r="BU27" s="50">
        <f>IF(OR(P27="X",P27="A"),$D$9,IF(P27="D",$D$10,P27))</f>
        <v>0</v>
      </c>
      <c r="BV27" s="50">
        <f>IF(OR(Q27="X",Q27="A"),$D$9,IF(Q27="D",$D$10,Q27))</f>
        <v>0</v>
      </c>
      <c r="BW27" s="50">
        <f>IF(OR(R27="X",R27="A"),$D$9,IF(R27="D",$D$10,R27))</f>
        <v>0</v>
      </c>
      <c r="BX27" s="50">
        <f>IF(OR(S27="X",S27="A"),$D$9,IF(S27="D",$D$10,S27))</f>
        <v>0</v>
      </c>
      <c r="BY27" s="50">
        <f>IF($D$27="",999999,IF(SUM(BU27:BX27)=0,999999,IF($EI$27=0,999999,IF(AND(BT27=$BP$10,$A$13=1),$D$13,IF(AND(BT27=$BP$10,$A$13=0),SUM(BU27:BX27),IF(AND(BS27&lt;$BP$12,$A$11=1),$D$11,IF(AND(BS27&lt;$BP$12,$A$11=0),SUM(BU27:BX27),SUM(BU27:BX27))))))))</f>
        <v>999999</v>
      </c>
      <c r="BZ27" s="50">
        <f>1+IF(BY27&gt;BY29,1,0)+IF(BY27&gt;BY31,1,0)+IF(BY27&gt;BY33,1,0)+IF(BY27&gt;BY35,1,0)+IF(BY27&gt;BY37,1,0)+IF(BY27&gt;BY39,1,0)+IF(BY27&gt;BY41,1,0)+IF(BY27&gt;BY43,1,0)+IF(BY27&gt;BY45,1,0)+IF(BY27&gt;BY47,1,0)+IF(BY27&gt;BY49,1,0)+IF(BY27&gt;BY51,1,0)+IF(BY27&gt;BY53,1,0)+IF(BY27&gt;BY55,1,0)+IF(BY27&gt;BY57,1,0)+IF(BY27&gt;BY59,1,0)+IF(BY27&gt;BY61,1,0)+IF(BY27&gt;BY63,1,0)+IF(BY27&gt;BY65,1,0)+IF(BY27&gt;BY17,1,0)+IF(BY27&gt;BY19,1,0)+IF(BY27&gt;BY21,1,0)+IF(BY27&gt;BY23,1,0)+IF(BY27&gt;BY25,1,0)+IF(BY27&gt;BY67,1,0)+IF(BY27&gt;BY69,1,0)+IF(BY27&gt;BY71,1,0)+IF(BY27&gt;BY73,1,0)+IF(BY27&gt;BY75,1,0)+IF(BY27&gt;BY77,1,0)+IF(BY27&gt;BY79,1,0)+IF(BY27&gt;BY81,1,0)+IF(BY27&gt;BY83,1,0)+IF(BY27&gt;BY85,1,0)</f>
        <v>1</v>
      </c>
      <c r="CA27" s="54">
        <f>($C$6-BZ27+1)*$BQ$27*W27</f>
        <v>0</v>
      </c>
      <c r="CB27" s="51">
        <f>0+IF(Y27&gt;0,1,0)+IF(Z27&gt;0,1,0)+IF(AA27&gt;0,1,0)+IF(AB27&gt;0,1,0)-IF(Y27="X",1,0)-IF(Z27="X",1,0)-IF(AA27="X",1,0)-IF(AB27="X",1,0)-IF(Y27="D",1,0)-IF(Z27="D",1,0)-IF(AA27="D",1,0)-IF(AB27="D",1,0)</f>
        <v>0</v>
      </c>
      <c r="CC27" s="50">
        <f>0+IF(Y27="D",1,0)+IF(Z27="D",1,0)+IF(AA27="D",1,0)+IF(AB27="D",1,0)</f>
        <v>0</v>
      </c>
      <c r="CD27" s="50">
        <f>IF(OR(Y27="X",Y27="A"),$D$9,IF(Y27="D",$D$10,Y27))</f>
        <v>0</v>
      </c>
      <c r="CE27" s="50">
        <f>IF(OR(Z27="X",Z27="A"),$D$9,IF(Z27="D",$D$10,Z27))</f>
        <v>0</v>
      </c>
      <c r="CF27" s="50">
        <f>IF(OR(AA27="X",AA27="A"),$D$9,IF(AA27="D",$D$10,AA27))</f>
        <v>0</v>
      </c>
      <c r="CG27" s="50">
        <f>IF(OR(AB27="X",AB27="A"),$D$9,IF(AB27="D",$D$10,AB27))</f>
        <v>0</v>
      </c>
      <c r="CH27" s="50">
        <f>IF($D$27="",999999,IF(SUM(CD27:CG27)=0,999999,IF($EI$27=0,999999,IF(AND(CC27=$BP$10,$A$13=1),$D$13,IF(AND(CC27=$BP$10,$A$13=0),SUM(CD27:CG27),IF(AND(CB27&lt;$BP$12,$A$11=1),$D$11,IF(AND(CB27&lt;$BP$12,$A$11=0),SUM(CD27:CG27),SUM(CD27:CG27))))))))</f>
        <v>999999</v>
      </c>
      <c r="CI27" s="50">
        <f>1+IF(CH27&gt;CH29,1,0)+IF(CH27&gt;CH31,1,0)+IF(CH27&gt;CH33,1,0)+IF(CH27&gt;CH35,1,0)+IF(CH27&gt;CH37,1,0)+IF(CH27&gt;CH39,1,0)+IF(CH27&gt;CH41,1,0)+IF(CH27&gt;CH43,1,0)+IF(CH27&gt;CH45,1,0)+IF(CH27&gt;CH47,1,0)+IF(CH27&gt;CH49,1,0)+IF(CH27&gt;CH51,1,0)+IF(CH27&gt;CH53,1,0)+IF(CH27&gt;CH55,1,0)+IF(CH27&gt;CH57,1,0)+IF(CH27&gt;CH59,1,0)+IF(CH27&gt;CH61,1,0)+IF(CH27&gt;CH63,1,0)+IF(CH27&gt;CH65,1,0)+IF(CH27&gt;CH17,1,0)+IF(CH27&gt;CH19,1,0)+IF(CH27&gt;CH21,1,0)+IF(CH27&gt;CH23,1,0)+IF(CH27&gt;CH25,1,0)+IF(CH27&gt;CH67,1,0)+IF(CH27&gt;CH69,1,0)+IF(CH27&gt;CH71,1,0)+IF(CH27&gt;CH73,1,0)+IF(CH27&gt;CH75,1,0)+IF(CH27&gt;CH77,1,0)+IF(CH27&gt;CH79,1,0)+IF(CH27&gt;CH81,1,0)+IF(CH27&gt;CH83,1,0)+IF(CH27&gt;CH85,1,0)</f>
        <v>1</v>
      </c>
      <c r="CJ27" s="54">
        <f>($C$6-CI27+1)*$BQ$27*AF27</f>
        <v>0</v>
      </c>
      <c r="CK27" s="51">
        <f>0+IF(AH27&gt;0,1,0)+IF(AI27&gt;0,1,0)+IF(AJ27&gt;0,1,0)+IF(AK27&gt;0,1,0)-IF(AH27="X",1,0)-IF(AI27="X",1,0)-IF(AJ27="X",1,0)-IF(AK27="X",1,0)-IF(AH27="D",1,0)-IF(AI27="D",1,0)-IF(AJ27="D",1,0)-IF(AK27="D",1,0)</f>
        <v>0</v>
      </c>
      <c r="CL27" s="50">
        <f>0+IF(AH27="D",1,0)+IF(AI27="D",1,0)+IF(AJ27="D",1,0)+IF(AK27="D",1,0)</f>
        <v>0</v>
      </c>
      <c r="CM27" s="50">
        <f>IF(OR(AH27="X",AH27="A"),$D$9,IF(AH27="D",$D$10,AH27))</f>
        <v>0</v>
      </c>
      <c r="CN27" s="50">
        <f>IF(OR(AI27="X",AI27="A"),$D$9,IF(AI27="D",$D$10,AI27))</f>
        <v>0</v>
      </c>
      <c r="CO27" s="50">
        <f>IF(OR(AJ27="X",AJ27="A"),$D$9,IF(AJ27="D",$D$10,AJ27))</f>
        <v>0</v>
      </c>
      <c r="CP27" s="50">
        <f>IF(OR(AK27="X",AK27="A"),$D$9,IF(AK27="D",$D$10,AK27))</f>
        <v>0</v>
      </c>
      <c r="CQ27" s="50">
        <f>IF($D$27="",999999,IF(SUM(CM27:CP27)=0,999999,IF($EI$27=0,999999,IF(AND(CL27=$BP$10,$A$13=1),$D$13,IF(AND(CL27=$BP$10,$A$13=0),SUM(CM27:CP27),IF(AND(CK27&lt;$BP$12,$A$11=1),$D$11,IF(AND(CK27&lt;$BP$12,$A$11=0),SUM(CM27:CP27),SUM(CM27:CP27))))))))</f>
        <v>999999</v>
      </c>
      <c r="CR27" s="50">
        <f>1+IF(CQ27&gt;CQ29,1,0)+IF(CQ27&gt;CQ31,1,0)+IF(CQ27&gt;CQ33,1,0)+IF(CQ27&gt;CQ35,1,0)+IF(CQ27&gt;CQ37,1,0)+IF(CQ27&gt;CQ39,1,0)+IF(CQ27&gt;CQ41,1,0)+IF(CQ27&gt;CQ43,1,0)+IF(CQ27&gt;CQ45,1,0)+IF(CQ27&gt;CQ47,1,0)+IF(CQ27&gt;CQ49,1,0)+IF(CQ27&gt;CQ51,1,0)+IF(CQ27&gt;CQ53,1,0)+IF(CQ27&gt;CQ55,1,0)+IF(CQ27&gt;CQ57,1,0)+IF(CQ27&gt;CQ59,1,0)+IF(CQ27&gt;CQ61,1,0)+IF(CQ27&gt;CQ63,1,0)+IF(CQ27&gt;CQ65,1,0)+IF(CQ27&gt;CQ17,1,0)+IF(CQ27&gt;CQ19,1,0)+IF(CQ27&gt;CQ21,1,0)+IF(CQ27&gt;CQ23,1,0)+IF(CQ27&gt;CQ25,1,0)+IF(CQ27&gt;CQ67,1,0)+IF(CQ27&gt;CQ69,1,0)+IF(CQ27&gt;CQ71,1,0)+IF(CQ27&gt;CQ73,1,0)+IF(CQ27&gt;CQ75,1,0)+IF(CQ27&gt;CQ77,1,0)+IF(CQ27&gt;CQ79,1,0)+IF(CQ27&gt;CQ81,1,0)+IF(CQ27&gt;CQ83,1,0)+IF(CQ27&gt;CQ85,1,0)</f>
        <v>1</v>
      </c>
      <c r="CS27" s="54">
        <f>($C$6-CR27+1)*$BQ$27*AO27</f>
        <v>0</v>
      </c>
      <c r="CT27" s="51">
        <f>0+IF(AQ27&gt;0,1,0)+IF(AR27&gt;0,1,0)+IF(AS27&gt;0,1,0)+IF(AT27&gt;0,1,0)-IF(AQ27="X",1,0)-IF(AR27="X",1,0)-IF(AS27="X",1,0)-IF(AT27="X",1,0)-IF(AQ27="D",1,0)-IF(AR27="D",1,0)-IF(AS27="D",1,0)-IF(AT27="D",1,0)</f>
        <v>0</v>
      </c>
      <c r="CU27" s="50">
        <f>0+IF(AQ27="D",1,0)+IF(AR27="D",1,0)+IF(AS27="D",1,0)+IF(AT27="D",1,0)</f>
        <v>0</v>
      </c>
      <c r="CV27" s="50">
        <f>IF(OR(AQ27="X",AQ27="A"),$D$9,IF(AQ27="D",$D$10,AQ27))</f>
        <v>0</v>
      </c>
      <c r="CW27" s="50">
        <f>IF(OR(AR27="X",AR27="A"),$D$9,IF(AR27="D",$D$10,AR27))</f>
        <v>0</v>
      </c>
      <c r="CX27" s="50">
        <f>IF(OR(AS27="X",AS27="A"),$D$9,IF(AS27="D",$D$10,AS27))</f>
        <v>0</v>
      </c>
      <c r="CY27" s="50">
        <f>IF(OR(AT27="X",AT27="A"),$D$9,IF(AT27="D",$D$10,AT27))</f>
        <v>0</v>
      </c>
      <c r="CZ27" s="50">
        <f>IF($D$27="",999999,IF(SUM(CV27:CY27)=0,999999,IF($EI$27=0,999999,IF(AND(CU27=$BP$10,$A$13=1),$D$13,IF(AND(CU27=$BP$10,$A$13=0),SUM(CV27:CY27),IF(AND(CT27&lt;$BP$12,$A$11=1),$D$11,IF(AND(CT27&lt;$BP$12,$A$11=0),SUM(CV27:CY27),SUM(CV27:CY27))))))))</f>
        <v>999999</v>
      </c>
      <c r="DA27" s="50">
        <f>1+IF(CZ27&gt;CZ29,1,0)+IF(CZ27&gt;CZ31,1,0)+IF(CZ27&gt;CZ33,1,0)+IF(CZ27&gt;CZ35,1,0)+IF(CZ27&gt;CZ37,1,0)+IF(CZ27&gt;CZ39,1,0)+IF(CZ27&gt;CZ41,1,0)+IF(CZ27&gt;CZ43,1,0)+IF(CZ27&gt;CZ45,1,0)+IF(CZ27&gt;CZ47,1,0)+IF(CZ27&gt;CZ49,1,0)+IF(CZ27&gt;CZ51,1,0)+IF(CZ27&gt;CZ53,1,0)+IF(CZ27&gt;CZ55,1,0)+IF(CZ27&gt;CZ57,1,0)+IF(CZ27&gt;CZ59,1,0)+IF(CZ27&gt;CZ61,1,0)+IF(CZ27&gt;CZ63,1,0)+IF(CZ27&gt;CZ65,1,0)+IF(CZ27&gt;CZ17,1,0)+IF(CZ27&gt;CZ19,1,0)+IF(CZ27&gt;CZ21,1,0)+IF(CZ27&gt;CZ23,1,0)+IF(CZ27&gt;CZ25,1,0)+IF(CZ27&gt;CZ67,1,0)+IF(CZ27&gt;CZ69,1,0)+IF(CZ27&gt;CZ71,1,0)+IF(CZ27&gt;CZ73,1,0)+IF(CZ27&gt;CZ75,1,0)+IF(CZ27&gt;CZ77,1,0)+IF(CZ27&gt;CZ79,1,0)+IF(CZ27&gt;CZ81,1,0)+IF(CZ27&gt;CZ83,1,0)+IF(CZ27&gt;CZ85,1,0)</f>
        <v>1</v>
      </c>
      <c r="DB27" s="54">
        <f>($C$6-DA27+1)*$BQ$27*AX27</f>
        <v>0</v>
      </c>
      <c r="DC27" s="51">
        <f>0+IF(AZ27&gt;0,1,0)+IF(BA27&gt;0,1,0)+IF(BB27&gt;0,1,0)+IF(BC27&gt;0,1,0)-IF(AZ27="X",1,0)-IF(BA27="X",1,0)-IF(BB27="X",1,0)-IF(BC27="X",1,0)-IF(AZ27="D",1,0)-IF(BA27="D",1,0)-IF(BB27="D",1,0)-IF(BC27="D",1,0)</f>
        <v>0</v>
      </c>
      <c r="DD27" s="50">
        <f>0+IF(AZ27="D",1,0)+IF(BA27="D",1,0)+IF(BB27="D",1,0)+IF(BC27="D",1,0)</f>
        <v>0</v>
      </c>
      <c r="DE27" s="50">
        <f>IF(OR(AZ27="X",AZ27="A"),$D$9,IF(AZ27="D",$D$10,AZ27))</f>
        <v>0</v>
      </c>
      <c r="DF27" s="50">
        <f>IF(OR(BA27="X",BA27="A"),$D$9,IF(BA27="D",$D$10,BA27))</f>
        <v>0</v>
      </c>
      <c r="DG27" s="50">
        <f>IF(OR(BB27="X",BB27="A"),$D$9,IF(BB27="D",$D$10,BB27))</f>
        <v>0</v>
      </c>
      <c r="DH27" s="50">
        <f>IF(OR(BC27="X",BC27="A"),$D$9,IF(BC27="D",$D$10,BC27))</f>
        <v>0</v>
      </c>
      <c r="DI27" s="50">
        <f>IF($D$27="",999999,IF(SUM(DE27:DH27)=0,999999,IF($EI$27=0,999999,IF(AND(DD27=$BP$10,$A$13=1),$D$13,IF(AND(DD27=$BP$10,$A$13=0),SUM(DE27:DH27),IF(AND(DC27&lt;$BP$12,$A$11=1),$D$11,IF(AND(DC27&lt;$BP$12,$A$11=0),SUM(DE27:DH27),SUM(DE27:DH27))))))))</f>
        <v>999999</v>
      </c>
      <c r="DJ27" s="50">
        <f>1+IF(DI27&gt;DI29,1,0)+IF(DI27&gt;DI31,1,0)+IF(DI27&gt;DI33,1,0)+IF(DI27&gt;DI35,1,0)+IF(DI27&gt;DI37,1,0)+IF(DI27&gt;DI39,1,0)+IF(DI27&gt;DI41,1,0)+IF(DI27&gt;DI43,1,0)+IF(DI27&gt;DI45,1,0)+IF(DI27&gt;DI47,1,0)+IF(DI27&gt;DI49,1,0)+IF(DI27&gt;DI51,1,0)+IF(DI27&gt;DI53,1,0)+IF(DI27&gt;DI55,1,0)+IF(DI27&gt;DI57,1,0)+IF(DI27&gt;DI59,1,0)+IF(DI27&gt;DI61,1,0)+IF(DI27&gt;DI63,1,0)+IF(DI27&gt;DI65,1,0)+IF(DI27&gt;DI17,1,0)+IF(DI27&gt;DI19,1,0)+IF(DI27&gt;DI21,1,0)+IF(DI27&gt;DI23,1,0)+IF(DI27&gt;DI25,1,0)+IF(DI27&gt;DI67,1,0)+IF(DI27&gt;DI69,1,0)+IF(DI27&gt;DI71,1,0)+IF(DI27&gt;DI73,1,0)+IF(DI27&gt;DI75,1,0)+IF(DI27&gt;DI77,1,0)+IF(DI27&gt;DI79,1,0)+IF(DI27&gt;DI81,1,0)+IF(DI27&gt;DI83,1,0)+IF(DI27&gt;DI85,1,0)</f>
        <v>1</v>
      </c>
      <c r="DK27" s="54">
        <f>($C$6-DJ27+1)*$BQ$27*BG27</f>
        <v>0</v>
      </c>
      <c r="DM27" s="11"/>
      <c r="DN27" s="69">
        <f>1+IF(DO27&lt;DO17,1)+IF(DO27&lt;DO19,1)+IF(DO27&lt;DO21,1)+IF(DO27&lt;DO23,1)+IF(DO27&lt;DO25,1)+IF(DO27&lt;DO29,1)+IF(DO27&lt;DO31,1)+IF(DO27&lt;DO33,1)+IF(DO27&lt;DO35,1)+IF(DO27&lt;DO37,1)+IF(DO27&lt;DO39,1)+IF(DO27&lt;DO41,1)+IF(DO27&lt;DO43,1)+IF(DO27&lt;DO45,1)+IF(DO27&lt;DO47,1)+IF(DO27&lt;DO49,1)+IF(DO27&lt;DO51,1)+IF(DO27&lt;DO53,1)+IF(DO27&lt;DO55,1)+IF(DO27&lt;DO57,1)+IF(DO27&lt;DO59,1)+IF(DO27&lt;DO61,1)+IF(DO27&lt;DO63,1)+IF(DO27&lt;DO65,1)+IF(DO27&lt;DO67,1)+IF(DO27&lt;DO69,1)+IF(DO27&lt;DO71,1)+IF(DO27&lt;DO73,1)+IF(DO27&lt;DO75,1)+IF(DO27&lt;DO77,1)+IF(DO27&lt;DO79,1)+IF(DO27&lt;DO81,1)+IF(DO27&lt;DO83,1)+IF(DO27&lt;DO85,1)</f>
        <v>30</v>
      </c>
      <c r="DO27" s="45">
        <f>DS27+0.06</f>
        <v>0.06</v>
      </c>
      <c r="DP27" s="7"/>
      <c r="DQ27" s="43">
        <f>DN27</f>
        <v>30</v>
      </c>
      <c r="DR27" s="8">
        <f>1+IF(DS27&lt;DS17,1)+IF(DS27&lt;DS19,1)+IF(DS27&lt;DS21,1)+IF(DS27&lt;DS23,1)+IF(DS27&lt;DS25,1)+IF(DS27&lt;DS29,1)+IF(DS27&lt;DS31,1)+IF(DS27&lt;DS33,1)+IF(DS27&lt;DS35,1)+IF(DS27&lt;DS37,1)+IF(DS27&lt;DS39,1)+IF(DS27&lt;DS41,1)+IF(DS27&lt;DS43,1)+IF(DS27&lt;DS45,1)+IF(DS27&lt;DS47,1)+IF(DS27&lt;DS49,1)+IF(DS27&lt;DS51,1)+IF(DS27&lt;DS53,1)+IF(DS27&lt;DS55,1)+IF(DS27&lt;DS57,1)+IF(DS27&lt;DS59,1)+IF(DS27&lt;DS61,1)+IF(DS27&lt;DS63,1)+IF(DS27&lt;DS65,1)+IF(DS27&lt;DS67,1)+IF(DS27&lt;DS69,1)+IF(DS27&lt;DS71,1)+IF(DS27&lt;DS73,1)+IF(DS27&lt;DS75,1)+IF(DS27&lt;DS77,1)+IF(DS27&lt;DS79,1)+IF(DS27&lt;DS81,1)+IF(DS27&lt;DS83,1)+IF(DS27&lt;DS85,1)</f>
        <v>1</v>
      </c>
      <c r="DS27" s="59">
        <f>(((DU27*10000000)+(500000-DV27)+(5000-EB27))*EI27)+IF(DT27="",0,1)</f>
        <v>0</v>
      </c>
      <c r="DT27" s="8">
        <f>IF(D27="","",D27)</f>
      </c>
      <c r="DU27" s="8">
        <f>SUM(V27,AE27,AN27,AW27,BF27)*EI27</f>
        <v>0</v>
      </c>
      <c r="DV27" s="8">
        <f>0+IF(BY27&lt;999999,BY27,0)+IF(CH27&lt;999999,CH27,0)+IF(CQ27&lt;999999,CQ27,0)+IF(CZ27&lt;999999,CZ27,0)+IF(DI27&lt;999999,DI27,0)*EI27</f>
        <v>0</v>
      </c>
      <c r="DW27" s="8">
        <f>BZ27*W27*EI27</f>
        <v>0</v>
      </c>
      <c r="DX27" s="8">
        <f>CI27*AF27*EI27</f>
        <v>0</v>
      </c>
      <c r="DY27" s="8">
        <f>CR27*AO27*EI27</f>
        <v>0</v>
      </c>
      <c r="DZ27" s="8">
        <f>DA27*AX27*EI27</f>
        <v>0</v>
      </c>
      <c r="EA27" s="8">
        <f>DJ27*BG27*EI27</f>
        <v>0</v>
      </c>
      <c r="EB27" s="8">
        <f>SUM(DW27:EA27)</f>
        <v>0</v>
      </c>
      <c r="EC27" s="8">
        <f>IF(0+(IF(Q27="X",1,0)+(IF(R27="X",1,0)+(IF(S27="X",1,0)+(IF(P27="X",1,0)))))&gt;=$BP$10,1,0)</f>
        <v>1</v>
      </c>
      <c r="ED27" s="8">
        <f>IF(0+(IF(Z27="X",1,0)+(IF(AA27="X",1,0)+(IF(AB27="X",1,0)+(IF(Y27="X",1,0)))))&gt;=$BP$10,1,0)</f>
        <v>1</v>
      </c>
      <c r="EE27" s="8">
        <f>IF(0+(IF(AI27="X",1,0)+(IF(AJ27="X",1,0)+(IF(AK27="X",1,0)+(IF(AH27="X",1,0)))))&gt;=$BP$10,1,0)</f>
        <v>1</v>
      </c>
      <c r="EF27" s="8">
        <f>IF(0+(IF(AR27="X",1,0)+(IF(AS27="X",1,0)+(IF(AT27="X",1,0)+(IF(AQ27="X",1,0)))))&gt;=$BP$10,1,0)</f>
        <v>1</v>
      </c>
      <c r="EG27" s="8">
        <f>IF(0+(IF(BA27="X",1,0)+(IF(BB27="X",1,0)+(IF(BC27="X",1,0)+(IF(AZ27="X",1,0)))))&gt;=$BP$10,1,0)</f>
        <v>1</v>
      </c>
      <c r="EH27" s="8">
        <f>SUM(EC27:EG27)*$A$15</f>
        <v>5</v>
      </c>
      <c r="EI27" s="8">
        <f>IF(EH27&gt;=2,0,BQ27)</f>
        <v>0</v>
      </c>
      <c r="EJ27" s="1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1"/>
      <c r="FU27" s="91"/>
      <c r="FV27" s="91"/>
      <c r="FW27" s="91"/>
      <c r="FX27" s="91"/>
      <c r="FY27" s="91"/>
      <c r="FZ27" s="91"/>
      <c r="GA27" s="91"/>
      <c r="GB27" s="91"/>
      <c r="GC27" s="91"/>
      <c r="GD27" s="91"/>
      <c r="GE27" s="91"/>
      <c r="GF27" s="91"/>
      <c r="GG27" s="91"/>
      <c r="GH27" s="91"/>
    </row>
    <row r="28" spans="1:190" ht="6" customHeight="1">
      <c r="A28" s="20"/>
      <c r="B28" s="20"/>
      <c r="C28" s="37"/>
      <c r="D28" s="20"/>
      <c r="E28" s="20"/>
      <c r="F28" s="20"/>
      <c r="G28" s="20"/>
      <c r="H28" s="20"/>
      <c r="I28" s="20"/>
      <c r="J28" s="20"/>
      <c r="K28" s="20"/>
      <c r="L28" s="20"/>
      <c r="M28" s="20"/>
      <c r="N28" s="20"/>
      <c r="O28" s="20"/>
      <c r="P28" s="38"/>
      <c r="Q28" s="38"/>
      <c r="R28" s="38"/>
      <c r="S28" s="38"/>
      <c r="T28" s="38"/>
      <c r="U28" s="38"/>
      <c r="V28" s="38"/>
      <c r="W28" s="28"/>
      <c r="X28" s="38"/>
      <c r="Y28" s="38"/>
      <c r="Z28" s="38"/>
      <c r="AA28" s="38"/>
      <c r="AB28" s="38"/>
      <c r="AC28" s="38"/>
      <c r="AD28" s="38"/>
      <c r="AE28" s="38"/>
      <c r="AF28" s="28"/>
      <c r="AG28" s="38"/>
      <c r="AH28" s="38"/>
      <c r="AI28" s="38"/>
      <c r="AJ28" s="38"/>
      <c r="AK28" s="38"/>
      <c r="AL28" s="38"/>
      <c r="AM28" s="38"/>
      <c r="AN28" s="38"/>
      <c r="AO28" s="28"/>
      <c r="AP28" s="38"/>
      <c r="AQ28" s="38"/>
      <c r="AR28" s="38"/>
      <c r="AS28" s="38"/>
      <c r="AT28" s="38"/>
      <c r="AU28" s="38"/>
      <c r="AV28" s="38"/>
      <c r="AW28" s="38"/>
      <c r="AX28" s="28"/>
      <c r="AY28" s="38"/>
      <c r="AZ28" s="38"/>
      <c r="BA28" s="38"/>
      <c r="BB28" s="38"/>
      <c r="BC28" s="38"/>
      <c r="BD28" s="38"/>
      <c r="BE28" s="38"/>
      <c r="BF28" s="38"/>
      <c r="BG28" s="28"/>
      <c r="BI28" s="41"/>
      <c r="BJ28" s="41"/>
      <c r="BK28" s="41"/>
      <c r="BL28" s="41"/>
      <c r="BM28" s="41"/>
      <c r="BN28" s="41"/>
      <c r="BO28" s="41"/>
      <c r="BP28" s="41"/>
      <c r="BQ28" s="22"/>
      <c r="BS28" s="51"/>
      <c r="BT28" s="50"/>
      <c r="BU28" s="50"/>
      <c r="BV28" s="50"/>
      <c r="BW28" s="50"/>
      <c r="BX28" s="50"/>
      <c r="BY28" s="50"/>
      <c r="BZ28" s="50"/>
      <c r="CA28" s="54"/>
      <c r="CB28" s="51"/>
      <c r="CC28" s="50"/>
      <c r="CD28" s="50"/>
      <c r="CE28" s="50"/>
      <c r="CF28" s="50"/>
      <c r="CG28" s="50"/>
      <c r="CH28" s="50"/>
      <c r="CI28" s="50"/>
      <c r="CJ28" s="54"/>
      <c r="CK28" s="51"/>
      <c r="CL28" s="50"/>
      <c r="CM28" s="50"/>
      <c r="CN28" s="50"/>
      <c r="CO28" s="50"/>
      <c r="CP28" s="50"/>
      <c r="CQ28" s="50"/>
      <c r="CR28" s="50"/>
      <c r="CS28" s="54"/>
      <c r="CT28" s="51"/>
      <c r="CU28" s="50"/>
      <c r="CV28" s="50"/>
      <c r="CW28" s="50"/>
      <c r="CX28" s="50"/>
      <c r="CY28" s="50"/>
      <c r="CZ28" s="50"/>
      <c r="DA28" s="50"/>
      <c r="DB28" s="54"/>
      <c r="DC28" s="51"/>
      <c r="DD28" s="50"/>
      <c r="DE28" s="50"/>
      <c r="DF28" s="50"/>
      <c r="DG28" s="50"/>
      <c r="DH28" s="50"/>
      <c r="DI28" s="50"/>
      <c r="DJ28" s="50"/>
      <c r="DK28" s="54"/>
      <c r="DM28" s="11"/>
      <c r="DN28" s="69"/>
      <c r="DO28" s="58"/>
      <c r="DP28" s="7"/>
      <c r="DQ28" s="42"/>
      <c r="DR28" s="69"/>
      <c r="DS28" s="60"/>
      <c r="DT28" s="39"/>
      <c r="DU28" s="39"/>
      <c r="DV28" s="39"/>
      <c r="DW28" s="39"/>
      <c r="DX28" s="39"/>
      <c r="DY28" s="39"/>
      <c r="DZ28" s="39"/>
      <c r="EA28" s="39"/>
      <c r="EB28" s="39"/>
      <c r="EC28" s="39"/>
      <c r="ED28" s="39"/>
      <c r="EE28" s="39"/>
      <c r="EF28" s="39"/>
      <c r="EG28" s="39"/>
      <c r="EH28" s="39"/>
      <c r="EI28" s="39"/>
      <c r="EJ28" s="1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1"/>
      <c r="FU28" s="91"/>
      <c r="FV28" s="91"/>
      <c r="FW28" s="91"/>
      <c r="FX28" s="91"/>
      <c r="FY28" s="91"/>
      <c r="FZ28" s="91"/>
      <c r="GA28" s="91"/>
      <c r="GB28" s="91"/>
      <c r="GC28" s="91"/>
      <c r="GD28" s="91"/>
      <c r="GE28" s="91"/>
      <c r="GF28" s="91"/>
      <c r="GG28" s="91"/>
      <c r="GH28" s="91"/>
    </row>
    <row r="29" spans="1:190" ht="12.75">
      <c r="A29" s="20"/>
      <c r="B29" s="20"/>
      <c r="C29" s="37">
        <v>7</v>
      </c>
      <c r="D29" s="116"/>
      <c r="E29" s="116"/>
      <c r="F29" s="116"/>
      <c r="G29" s="116"/>
      <c r="H29" s="116"/>
      <c r="I29" s="116"/>
      <c r="J29" s="116"/>
      <c r="K29" s="116"/>
      <c r="L29" s="116"/>
      <c r="M29" s="116"/>
      <c r="N29" s="38"/>
      <c r="O29" s="20"/>
      <c r="P29" s="44"/>
      <c r="Q29" s="44"/>
      <c r="R29" s="44"/>
      <c r="S29" s="44"/>
      <c r="T29" s="39">
        <f>BY29</f>
        <v>999999</v>
      </c>
      <c r="U29" s="40">
        <f>BZ29*W29</f>
        <v>0</v>
      </c>
      <c r="V29" s="39">
        <f>CA29</f>
        <v>0</v>
      </c>
      <c r="W29" s="28">
        <f>IF(AND(P29="",Q29="",R29="",S29=""),0,1)*$EI$29</f>
        <v>0</v>
      </c>
      <c r="X29" s="38"/>
      <c r="Y29" s="44"/>
      <c r="Z29" s="44"/>
      <c r="AA29" s="44"/>
      <c r="AB29" s="44"/>
      <c r="AC29" s="39">
        <f>CH29</f>
        <v>999999</v>
      </c>
      <c r="AD29" s="40">
        <f>CI29*AF29</f>
        <v>0</v>
      </c>
      <c r="AE29" s="39">
        <f>CJ29</f>
        <v>0</v>
      </c>
      <c r="AF29" s="28">
        <f>IF(AND(Y29="",Z29="",AA29="",AB29=""),0,1)*$EI$29</f>
        <v>0</v>
      </c>
      <c r="AG29" s="38"/>
      <c r="AH29" s="44"/>
      <c r="AI29" s="44"/>
      <c r="AJ29" s="44"/>
      <c r="AK29" s="44"/>
      <c r="AL29" s="39">
        <f>CQ29</f>
        <v>999999</v>
      </c>
      <c r="AM29" s="40">
        <f>CR29*AO29</f>
        <v>0</v>
      </c>
      <c r="AN29" s="39">
        <f>CS29</f>
        <v>0</v>
      </c>
      <c r="AO29" s="28">
        <f>IF(AND(AH29="",AI29="",AJ29="",AK29=""),0,1)*$EI$29</f>
        <v>0</v>
      </c>
      <c r="AP29" s="38"/>
      <c r="AQ29" s="44"/>
      <c r="AR29" s="44"/>
      <c r="AS29" s="44"/>
      <c r="AT29" s="44"/>
      <c r="AU29" s="39">
        <f>CZ29</f>
        <v>999999</v>
      </c>
      <c r="AV29" s="40">
        <f>DA29*AX29</f>
        <v>0</v>
      </c>
      <c r="AW29" s="39">
        <f>DB29</f>
        <v>0</v>
      </c>
      <c r="AX29" s="28">
        <f>IF(AND(AQ29="",AR29="",AS29="",AT29=""),0,1)*$EI$29</f>
        <v>0</v>
      </c>
      <c r="AY29" s="38"/>
      <c r="AZ29" s="44"/>
      <c r="BA29" s="44"/>
      <c r="BB29" s="44"/>
      <c r="BC29" s="44"/>
      <c r="BD29" s="39">
        <f>DI29</f>
        <v>999999</v>
      </c>
      <c r="BE29" s="40">
        <f>DJ29*BG29</f>
        <v>0</v>
      </c>
      <c r="BF29" s="39">
        <f>DK29</f>
        <v>0</v>
      </c>
      <c r="BG29" s="28">
        <f>IF(AND(AZ29="",BA29="",BB29="",BC29=""),0,1)*$EI$29</f>
        <v>0</v>
      </c>
      <c r="BI29" s="41"/>
      <c r="BJ29" s="41"/>
      <c r="BK29" s="41"/>
      <c r="BL29" s="41"/>
      <c r="BM29" s="41"/>
      <c r="BN29" s="41"/>
      <c r="BO29" s="41"/>
      <c r="BP29" s="41"/>
      <c r="BQ29" s="22">
        <f>IF(D29="",0,1)</f>
        <v>0</v>
      </c>
      <c r="BS29" s="51">
        <f>0+IF(P29&gt;0,1,0)+IF(Q29&gt;0,1,0)+IF(R29&gt;0,1,0)+IF(S29&gt;0,1,0)-IF(P29="X",1,0)-IF(Q29="X",1,0)-IF(R29="X",1,0)-IF(S29="X",1,0)-IF(P29="D",1,0)-IF(Q29="D",1,0)-IF(R29="D",1,0)-IF(S29="D",1,0)</f>
        <v>0</v>
      </c>
      <c r="BT29" s="50">
        <f>0+IF(P29="D",1,0)+IF(Q29="D",1,0)+IF(R29="D",1,0)+IF(S29="D",1,0)</f>
        <v>0</v>
      </c>
      <c r="BU29" s="50">
        <f>IF(OR(P29="X",P29="A"),$D$9,IF(P29="D",$D$10,P29))</f>
        <v>0</v>
      </c>
      <c r="BV29" s="50">
        <f>IF(OR(Q29="X",Q29="A"),$D$9,IF(Q29="D",$D$10,Q29))</f>
        <v>0</v>
      </c>
      <c r="BW29" s="50">
        <f>IF(OR(R29="X",R29="A"),$D$9,IF(R29="D",$D$10,R29))</f>
        <v>0</v>
      </c>
      <c r="BX29" s="50">
        <f>IF(OR(S29="X",S29="A"),$D$9,IF(S29="D",$D$10,S29))</f>
        <v>0</v>
      </c>
      <c r="BY29" s="50">
        <f>IF($D$29="",999999,IF(SUM(BU29:BX29)=0,999999,IF($EI$29=0,999999,IF(AND(BT29=$BP$10,$A$13=1),$D$13,IF(AND(BT29=$BP$10,$A$13=0),SUM(BU29:BX29),IF(AND(BS29&lt;$BP$12,$A$11=1),$D$11,IF(AND(BS29&lt;$BP$12,$A$11=0),SUM(BU29:BX29),SUM(BU29:BX29))))))))</f>
        <v>999999</v>
      </c>
      <c r="BZ29" s="50">
        <f>1+IF(BY29&gt;BY31,1,0)+IF(BY29&gt;BY33,1,0)+IF(BY29&gt;BY35,1,0)+IF(BY29&gt;BY37,1,0)+IF(BY29&gt;BY39,1,0)+IF(BY29&gt;BY41,1,0)+IF(BY29&gt;BY43,1,0)+IF(BY29&gt;BY45,1,0)+IF(BY29&gt;BY47,1,0)+IF(BY29&gt;BY49,1,0)+IF(BY29&gt;BY51,1,0)+IF(BY29&gt;BY53,1,0)+IF(BY29&gt;BY55,1,0)+IF(BY29&gt;BY57,1,0)+IF(BY29&gt;BY59,1,0)+IF(BY29&gt;BY61,1,0)+IF(BY29&gt;BY63,1,0)+IF(BY29&gt;BY65,1,0)+IF(BY29&gt;BY17,1,0)+IF(BY29&gt;BY19,1,0)+IF(BY29&gt;BY21,1,0)+IF(BY29&gt;BY23,1,0)+IF(BY29&gt;BY25,1,0)+IF(BY29&gt;BY27,1,0)+IF(BY29&gt;BY67,1,0)+IF(BY29&gt;BY69,1,0)+IF(BY29&gt;BY71,1,0)+IF(BY29&gt;BY73,1,0)+IF(BY29&gt;BY75,1,0)+IF(BY29&gt;BY77,1,0)+IF(BY29&gt;BY79,1,0)+IF(BY29&gt;BY81,1,0)+IF(BY29&gt;BY83,1,0)+IF(BY29&gt;BY85,1,0)</f>
        <v>1</v>
      </c>
      <c r="CA29" s="54">
        <f>($C$6-BZ29+1)*$BQ$29*W29</f>
        <v>0</v>
      </c>
      <c r="CB29" s="51">
        <f>0+IF(Y29&gt;0,1,0)+IF(Z29&gt;0,1,0)+IF(AA29&gt;0,1,0)+IF(AB29&gt;0,1,0)-IF(Y29="X",1,0)-IF(Z29="X",1,0)-IF(AA29="X",1,0)-IF(AB29="X",1,0)-IF(Y29="D",1,0)-IF(Z29="D",1,0)-IF(AA29="D",1,0)-IF(AB29="D",1,0)</f>
        <v>0</v>
      </c>
      <c r="CC29" s="50">
        <f>0+IF(Y29="D",1,0)+IF(Z29="D",1,0)+IF(AA29="D",1,0)+IF(AB29="D",1,0)</f>
        <v>0</v>
      </c>
      <c r="CD29" s="50">
        <f>IF(OR(Y29="X",Y29="A"),$D$9,IF(Y29="D",$D$10,Y29))</f>
        <v>0</v>
      </c>
      <c r="CE29" s="50">
        <f>IF(OR(Z29="X",Z29="A"),$D$9,IF(Z29="D",$D$10,Z29))</f>
        <v>0</v>
      </c>
      <c r="CF29" s="50">
        <f>IF(OR(AA29="X",AA29="A"),$D$9,IF(AA29="D",$D$10,AA29))</f>
        <v>0</v>
      </c>
      <c r="CG29" s="50">
        <f>IF(OR(AB29="X",AB29="A"),$D$9,IF(AB29="D",$D$10,AB29))</f>
        <v>0</v>
      </c>
      <c r="CH29" s="50">
        <f>IF($D$29="",999999,IF(SUM(CD29:CG29)=0,999999,IF($EI$29=0,999999,IF(AND(CC29=$BP$10,$A$13=1),$D$13,IF(AND(CC29=$BP$10,$A$13=0),SUM(CD29:CG29),IF(AND(CB29&lt;$BP$12,$A$11=1),$D$11,IF(AND(CB29&lt;$BP$12,$A$11=0),SUM(CD29:CG29),SUM(CD29:CG29))))))))</f>
        <v>999999</v>
      </c>
      <c r="CI29" s="50">
        <f>1+IF(CH29&gt;CH31,1,0)+IF(CH29&gt;CH33,1,0)+IF(CH29&gt;CH35,1,0)+IF(CH29&gt;CH37,1,0)+IF(CH29&gt;CH39,1,0)+IF(CH29&gt;CH41,1,0)+IF(CH29&gt;CH43,1,0)+IF(CH29&gt;CH45,1,0)+IF(CH29&gt;CH47,1,0)+IF(CH29&gt;CH49,1,0)+IF(CH29&gt;CH51,1,0)+IF(CH29&gt;CH53,1,0)+IF(CH29&gt;CH55,1,0)+IF(CH29&gt;CH57,1,0)+IF(CH29&gt;CH59,1,0)+IF(CH29&gt;CH61,1,0)+IF(CH29&gt;CH63,1,0)+IF(CH29&gt;CH65,1,0)+IF(CH29&gt;CH17,1,0)+IF(CH29&gt;CH19,1,0)+IF(CH29&gt;CH21,1,0)+IF(CH29&gt;CH23,1,0)+IF(CH29&gt;CH25,1,0)+IF(CH29&gt;CH27,1,0)+IF(CH29&gt;CH67,1,0)+IF(CH29&gt;CH69,1,0)+IF(CH29&gt;CH71,1,0)+IF(CH29&gt;CH73,1,0)+IF(CH29&gt;CH75,1,0)+IF(CH29&gt;CH77,1,0)+IF(CH29&gt;CH79,1,0)+IF(CH29&gt;CH81,1,0)+IF(CH29&gt;CH83,1,0)+IF(CH29&gt;CH85,1,0)</f>
        <v>1</v>
      </c>
      <c r="CJ29" s="54">
        <f>($C$6-CI29+1)*$BQ$29*AF29</f>
        <v>0</v>
      </c>
      <c r="CK29" s="51">
        <f>0+IF(AH29&gt;0,1,0)+IF(AI29&gt;0,1,0)+IF(AJ29&gt;0,1,0)+IF(AK29&gt;0,1,0)-IF(AH29="X",1,0)-IF(AI29="X",1,0)-IF(AJ29="X",1,0)-IF(AK29="X",1,0)-IF(AH29="D",1,0)-IF(AI29="D",1,0)-IF(AJ29="D",1,0)-IF(AK29="D",1,0)</f>
        <v>0</v>
      </c>
      <c r="CL29" s="50">
        <f>0+IF(AH29="D",1,0)+IF(AI29="D",1,0)+IF(AJ29="D",1,0)+IF(AK29="D",1,0)</f>
        <v>0</v>
      </c>
      <c r="CM29" s="50">
        <f>IF(OR(AH29="X",AH29="A"),$D$9,IF(AH29="D",$D$10,AH29))</f>
        <v>0</v>
      </c>
      <c r="CN29" s="50">
        <f>IF(OR(AI29="X",AI29="A"),$D$9,IF(AI29="D",$D$10,AI29))</f>
        <v>0</v>
      </c>
      <c r="CO29" s="50">
        <f>IF(OR(AJ29="X",AJ29="A"),$D$9,IF(AJ29="D",$D$10,AJ29))</f>
        <v>0</v>
      </c>
      <c r="CP29" s="50">
        <f>IF(OR(AK29="X",AK29="A"),$D$9,IF(AK29="D",$D$10,AK29))</f>
        <v>0</v>
      </c>
      <c r="CQ29" s="50">
        <f>IF($D$29="",999999,IF(SUM(CM29:CP29)=0,999999,IF($EI$29=0,999999,IF(AND(CL29=$BP$10,$A$13=1),$D$13,IF(AND(CL29=$BP$10,$A$13=0),SUM(CM29:CP29),IF(AND(CK29&lt;$BP$12,$A$11=1),$D$11,IF(AND(CK29&lt;$BP$12,$A$11=0),SUM(CM29:CP29),SUM(CM29:CP29))))))))</f>
        <v>999999</v>
      </c>
      <c r="CR29" s="50">
        <f>1+IF(CQ29&gt;CQ31,1,0)+IF(CQ29&gt;CQ33,1,0)+IF(CQ29&gt;CQ35,1,0)+IF(CQ29&gt;CQ37,1,0)+IF(CQ29&gt;CQ39,1,0)+IF(CQ29&gt;CQ41,1,0)+IF(CQ29&gt;CQ43,1,0)+IF(CQ29&gt;CQ45,1,0)+IF(CQ29&gt;CQ47,1,0)+IF(CQ29&gt;CQ49,1,0)+IF(CQ29&gt;CQ51,1,0)+IF(CQ29&gt;CQ53,1,0)+IF(CQ29&gt;CQ55,1,0)+IF(CQ29&gt;CQ57,1,0)+IF(CQ29&gt;CQ59,1,0)+IF(CQ29&gt;CQ61,1,0)+IF(CQ29&gt;CQ63,1,0)+IF(CQ29&gt;CQ65,1,0)+IF(CQ29&gt;CQ17,1,0)+IF(CQ29&gt;CQ19,1,0)+IF(CQ29&gt;CQ21,1,0)+IF(CQ29&gt;CQ23,1,0)+IF(CQ29&gt;CQ25,1,0)+IF(CQ29&gt;CQ27,1,0)+IF(CQ29&gt;CQ67,1,0)+IF(CQ29&gt;CQ69,1,0)+IF(CQ29&gt;CQ71,1,0)+IF(CQ29&gt;CQ73,1,0)+IF(CQ29&gt;CQ75,1,0)+IF(CQ29&gt;CQ77,1,0)+IF(CQ29&gt;CQ79,1,0)+IF(CQ29&gt;CQ81,1,0)+IF(CQ29&gt;CQ83,1,0)+IF(CQ29&gt;CQ85,1,0)</f>
        <v>1</v>
      </c>
      <c r="CS29" s="54">
        <f>($C$6-CR29+1)*$BQ$29*AO29</f>
        <v>0</v>
      </c>
      <c r="CT29" s="51">
        <f>0+IF(AQ29&gt;0,1,0)+IF(AR29&gt;0,1,0)+IF(AS29&gt;0,1,0)+IF(AT29&gt;0,1,0)-IF(AQ29="X",1,0)-IF(AR29="X",1,0)-IF(AS29="X",1,0)-IF(AT29="X",1,0)-IF(AQ29="D",1,0)-IF(AR29="D",1,0)-IF(AS29="D",1,0)-IF(AT29="D",1,0)</f>
        <v>0</v>
      </c>
      <c r="CU29" s="50">
        <f>0+IF(AQ29="D",1,0)+IF(AR29="D",1,0)+IF(AS29="D",1,0)+IF(AT29="D",1,0)</f>
        <v>0</v>
      </c>
      <c r="CV29" s="50">
        <f>IF(OR(AQ29="X",AQ29="A"),$D$9,IF(AQ29="D",$D$10,AQ29))</f>
        <v>0</v>
      </c>
      <c r="CW29" s="50">
        <f>IF(OR(AR29="X",AR29="A"),$D$9,IF(AR29="D",$D$10,AR29))</f>
        <v>0</v>
      </c>
      <c r="CX29" s="50">
        <f>IF(OR(AS29="X",AS29="A"),$D$9,IF(AS29="D",$D$10,AS29))</f>
        <v>0</v>
      </c>
      <c r="CY29" s="50">
        <f>IF(OR(AT29="X",AT29="A"),$D$9,IF(AT29="D",$D$10,AT29))</f>
        <v>0</v>
      </c>
      <c r="CZ29" s="50">
        <f>IF($D$29="",999999,IF(SUM(CV29:CY29)=0,999999,IF($EI$29=0,999999,IF(AND(CU29=$BP$10,$A$13=1),$D$13,IF(AND(CU29=$BP$10,$A$13=0),SUM(CV29:CY29),IF(AND(CT29&lt;$BP$12,$A$11=1),$D$11,IF(AND(CT29&lt;$BP$12,$A$11=0),SUM(CV29:CY29),SUM(CV29:CY29))))))))</f>
        <v>999999</v>
      </c>
      <c r="DA29" s="50">
        <f>1+IF(CZ29&gt;CZ31,1,0)+IF(CZ29&gt;CZ33,1,0)+IF(CZ29&gt;CZ35,1,0)+IF(CZ29&gt;CZ37,1,0)+IF(CZ29&gt;CZ39,1,0)+IF(CZ29&gt;CZ41,1,0)+IF(CZ29&gt;CZ43,1,0)+IF(CZ29&gt;CZ45,1,0)+IF(CZ29&gt;CZ47,1,0)+IF(CZ29&gt;CZ49,1,0)+IF(CZ29&gt;CZ51,1,0)+IF(CZ29&gt;CZ53,1,0)+IF(CZ29&gt;CZ55,1,0)+IF(CZ29&gt;CZ57,1,0)+IF(CZ29&gt;CZ59,1,0)+IF(CZ29&gt;CZ61,1,0)+IF(CZ29&gt;CZ63,1,0)+IF(CZ29&gt;CZ65,1,0)+IF(CZ29&gt;CZ17,1,0)+IF(CZ29&gt;CZ19,1,0)+IF(CZ29&gt;CZ21,1,0)+IF(CZ29&gt;CZ23,1,0)+IF(CZ29&gt;CZ25,1,0)+IF(CZ29&gt;CZ27,1,0)+IF(CZ29&gt;CZ67,1,0)+IF(CZ29&gt;CZ69,1,0)+IF(CZ29&gt;CZ71,1,0)+IF(CZ29&gt;CZ73,1,0)+IF(CZ29&gt;CZ75,1,0)+IF(CZ29&gt;CZ77,1,0)+IF(CZ29&gt;CZ79,1,0)+IF(CZ29&gt;CZ81,1,0)+IF(CZ29&gt;CZ83,1,0)+IF(CZ29&gt;CZ85,1,0)</f>
        <v>1</v>
      </c>
      <c r="DB29" s="54">
        <f>($C$6-DA29+1)*$BQ$29*AX29</f>
        <v>0</v>
      </c>
      <c r="DC29" s="51">
        <f>0+IF(AZ29&gt;0,1,0)+IF(BA29&gt;0,1,0)+IF(BB29&gt;0,1,0)+IF(BC29&gt;0,1,0)-IF(AZ29="X",1,0)-IF(BA29="X",1,0)-IF(BB29="X",1,0)-IF(BC29="X",1,0)-IF(AZ29="D",1,0)-IF(BA29="D",1,0)-IF(BB29="D",1,0)-IF(BC29="D",1,0)</f>
        <v>0</v>
      </c>
      <c r="DD29" s="50">
        <f>0+IF(AZ29="D",1,0)+IF(BA29="D",1,0)+IF(BB29="D",1,0)+IF(BC29="D",1,0)</f>
        <v>0</v>
      </c>
      <c r="DE29" s="50">
        <f>IF(OR(AZ29="X",AZ29="A"),$D$9,IF(AZ29="D",$D$10,AZ29))</f>
        <v>0</v>
      </c>
      <c r="DF29" s="50">
        <f>IF(OR(BA29="X",BA29="A"),$D$9,IF(BA29="D",$D$10,BA29))</f>
        <v>0</v>
      </c>
      <c r="DG29" s="50">
        <f>IF(OR(BB29="X",BB29="A"),$D$9,IF(BB29="D",$D$10,BB29))</f>
        <v>0</v>
      </c>
      <c r="DH29" s="50">
        <f>IF(OR(BC29="X",BC29="A"),$D$9,IF(BC29="D",$D$10,BC29))</f>
        <v>0</v>
      </c>
      <c r="DI29" s="50">
        <f>IF($D$29="",999999,IF(SUM(DE29:DH29)=0,999999,IF($EI$29=0,999999,IF(AND(DD29=$BP$10,$A$13=1),$D$13,IF(AND(DD29=$BP$10,$A$13=0),SUM(DE29:DH29),IF(AND(DC29&lt;$BP$12,$A$11=1),$D$11,IF(AND(DC29&lt;$BP$12,$A$11=0),SUM(DE29:DH29),SUM(DE29:DH29))))))))</f>
        <v>999999</v>
      </c>
      <c r="DJ29" s="50">
        <f>1+IF(DI29&gt;DI31,1,0)+IF(DI29&gt;DI33,1,0)+IF(DI29&gt;DI35,1,0)+IF(DI29&gt;DI37,1,0)+IF(DI29&gt;DI39,1,0)+IF(DI29&gt;DI41,1,0)+IF(DI29&gt;DI43,1,0)+IF(DI29&gt;DI45,1,0)+IF(DI29&gt;DI47,1,0)+IF(DI29&gt;DI49,1,0)+IF(DI29&gt;DI51,1,0)+IF(DI29&gt;DI53,1,0)+IF(DI29&gt;DI55,1,0)+IF(DI29&gt;DI57,1,0)+IF(DI29&gt;DI59,1,0)+IF(DI29&gt;DI61,1,0)+IF(DI29&gt;DI63,1,0)+IF(DI29&gt;DI65,1,0)+IF(DI29&gt;DI17,1,0)+IF(DI29&gt;DI19,1,0)+IF(DI29&gt;DI21,1,0)+IF(DI29&gt;DI23,1,0)+IF(DI29&gt;DI25,1,0)+IF(DI29&gt;DI27,1,0)+IF(DI29&gt;DI67,1,0)+IF(DI29&gt;DI69,1,0)+IF(DI29&gt;DI71,1,0)+IF(DI29&gt;DI73,1,0)+IF(DI29&gt;DI75,1,0)+IF(DI29&gt;DI77,1,0)+IF(DI29&gt;DI79,1,0)+IF(DI29&gt;DI81,1,0)+IF(DI29&gt;DI83,1,0)+IF(DI29&gt;DI85,1,0)</f>
        <v>1</v>
      </c>
      <c r="DK29" s="54">
        <f>($C$6-DJ29+1)*$BQ$29*BG29</f>
        <v>0</v>
      </c>
      <c r="DM29" s="11"/>
      <c r="DN29" s="69">
        <f>1+IF(DO29&lt;DO17,1)+IF(DO29&lt;DO19,1)+IF(DO29&lt;DO21,1)+IF(DO29&lt;DO23,1)+IF(DO29&lt;DO25,1)+IF(DO29&lt;DO27,1)+IF(DO29&lt;DO31,1)+IF(DO29&lt;DO33,1)+IF(DO29&lt;DO35,1)+IF(DO29&lt;DO37,1)+IF(DO29&lt;DO39,1)+IF(DO29&lt;DO41,1)+IF(DO29&lt;DO43,1)+IF(DO29&lt;DO45,1)+IF(DO29&lt;DO47,1)+IF(DO29&lt;DO49,1)+IF(DO29&lt;DO51,1)+IF(DO29&lt;DO53,1)+IF(DO29&lt;DO55,1)+IF(DO29&lt;DO57,1)+IF(DO29&lt;DO59,1)+IF(DO29&lt;DO61,1)+IF(DO29&lt;DO63,1)+IF(DO29&lt;DO65,1)+IF(DO29&lt;DO67,1)+IF(DO29&lt;DO69,1)+IF(DO29&lt;DO71,1)+IF(DO29&lt;DO73,1)+IF(DO29&lt;DO75,1)+IF(DO29&lt;DO77,1)+IF(DO29&lt;DO79,1)+IF(DO29&lt;DO81,1)+IF(DO29&lt;DO83,1)+IF(DO29&lt;DO85,1)</f>
        <v>29</v>
      </c>
      <c r="DO29" s="45">
        <f>DS29+0.07</f>
        <v>0.07</v>
      </c>
      <c r="DP29" s="7"/>
      <c r="DQ29" s="43">
        <f>DN29</f>
        <v>29</v>
      </c>
      <c r="DR29" s="8">
        <f>1+IF(DS29&lt;DS17,1)+IF(DS29&lt;DS19,1)+IF(DS29&lt;DS21,1)+IF(DS29&lt;DS23,1)+IF(DS29&lt;DS25,1)+IF(DS29&lt;DS27,1)+IF(DS29&lt;DS31,1)+IF(DS29&lt;DS33,1)+IF(DS29&lt;DS35,1)+IF(DS29&lt;DS37,1)+IF(DS29&lt;DS39,1)+IF(DS29&lt;DS41,1)+IF(DS29&lt;DS43,1)+IF(DS29&lt;DS45,1)+IF(DS29&lt;DS47,1)+IF(DS29&lt;DS49,1)+IF(DS29&lt;DS51,1)+IF(DS29&lt;DS53,1)+IF(DS29&lt;DS55,1)+IF(DS29&lt;DS57,1)+IF(DS29&lt;DS59,1)+IF(DS29&lt;DS61,1)+IF(DS29&lt;DS63,1)+IF(DS29&lt;DS65,1)+IF(DS29&lt;DS67,1)+IF(DS29&lt;DS69,1)+IF(DS29&lt;DS71,1)+IF(DS29&lt;DS73,1)+IF(DS29&lt;DS75,1)+IF(DS29&lt;DS77,1)+IF(DS29&lt;DS79,1)+IF(DS29&lt;DS81,1)+IF(DS29&lt;DS83,1)+IF(DS29&lt;DS85,1)</f>
        <v>1</v>
      </c>
      <c r="DS29" s="59">
        <f>(((DU29*10000000)+(500000-DV29)+(5000-EB29))*EI29)+IF(DT29="",0,1)</f>
        <v>0</v>
      </c>
      <c r="DT29" s="8">
        <f>IF(D29="","",D29)</f>
      </c>
      <c r="DU29" s="8">
        <f>SUM(V29,AE29,AN29,AW29,BF29)*EI29</f>
        <v>0</v>
      </c>
      <c r="DV29" s="8">
        <f>0+IF(BY29&lt;999999,BY29,0)+IF(CH29&lt;999999,CH29,0)+IF(CQ29&lt;999999,CQ29,0)+IF(CZ29&lt;999999,CZ29,0)+IF(DI29&lt;999999,DI29,0)*EI29</f>
        <v>0</v>
      </c>
      <c r="DW29" s="8">
        <f>BZ29*W29*EI29</f>
        <v>0</v>
      </c>
      <c r="DX29" s="8">
        <f>CI29*AF29*EI29</f>
        <v>0</v>
      </c>
      <c r="DY29" s="8">
        <f>CR29*AO29*EI29</f>
        <v>0</v>
      </c>
      <c r="DZ29" s="8">
        <f>DA29*AX29*EI29</f>
        <v>0</v>
      </c>
      <c r="EA29" s="8">
        <f>DJ29*BG29*EI29</f>
        <v>0</v>
      </c>
      <c r="EB29" s="8">
        <f>SUM(DW29:EA29)</f>
        <v>0</v>
      </c>
      <c r="EC29" s="8">
        <f>IF(0+(IF(Q29="X",1,0)+(IF(R29="X",1,0)+(IF(S29="X",1,0)+(IF(P29="X",1,0)))))&gt;=$BP$10,1,0)</f>
        <v>1</v>
      </c>
      <c r="ED29" s="8">
        <f>IF(0+(IF(Z29="X",1,0)+(IF(AA29="X",1,0)+(IF(AB29="X",1,0)+(IF(Y29="X",1,0)))))&gt;=$BP$10,1,0)</f>
        <v>1</v>
      </c>
      <c r="EE29" s="8">
        <f>IF(0+(IF(AI29="X",1,0)+(IF(AJ29="X",1,0)+(IF(AK29="X",1,0)+(IF(AH29="X",1,0)))))&gt;=$BP$10,1,0)</f>
        <v>1</v>
      </c>
      <c r="EF29" s="8">
        <f>IF(0+(IF(AR29="X",1,0)+(IF(AS29="X",1,0)+(IF(AT29="X",1,0)+(IF(AQ29="X",1,0)))))&gt;=$BP$10,1,0)</f>
        <v>1</v>
      </c>
      <c r="EG29" s="8">
        <f>IF(0+(IF(BA29="X",1,0)+(IF(BB29="X",1,0)+(IF(BC29="X",1,0)+(IF(AZ29="X",1,0)))))&gt;=$BP$10,1,0)</f>
        <v>1</v>
      </c>
      <c r="EH29" s="8">
        <f>SUM(EC29:EG29)*$A$15</f>
        <v>5</v>
      </c>
      <c r="EI29" s="8">
        <f>IF(EH29&gt;=2,0,BQ29)</f>
        <v>0</v>
      </c>
      <c r="EJ29" s="1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1"/>
      <c r="FU29" s="91"/>
      <c r="FV29" s="91"/>
      <c r="FW29" s="91"/>
      <c r="FX29" s="91"/>
      <c r="FY29" s="91"/>
      <c r="FZ29" s="91"/>
      <c r="GA29" s="91"/>
      <c r="GB29" s="91"/>
      <c r="GC29" s="91"/>
      <c r="GD29" s="91"/>
      <c r="GE29" s="91"/>
      <c r="GF29" s="91"/>
      <c r="GG29" s="91"/>
      <c r="GH29" s="91"/>
    </row>
    <row r="30" spans="1:190" ht="6" customHeight="1">
      <c r="A30" s="20"/>
      <c r="B30" s="20"/>
      <c r="C30" s="37"/>
      <c r="D30" s="20"/>
      <c r="E30" s="20"/>
      <c r="F30" s="20"/>
      <c r="G30" s="20"/>
      <c r="H30" s="20"/>
      <c r="I30" s="20"/>
      <c r="J30" s="20"/>
      <c r="K30" s="20"/>
      <c r="L30" s="20"/>
      <c r="M30" s="20"/>
      <c r="N30" s="20"/>
      <c r="O30" s="20"/>
      <c r="P30" s="38"/>
      <c r="Q30" s="38"/>
      <c r="R30" s="38"/>
      <c r="S30" s="38"/>
      <c r="T30" s="38"/>
      <c r="U30" s="38"/>
      <c r="V30" s="38"/>
      <c r="W30" s="28"/>
      <c r="X30" s="38"/>
      <c r="Y30" s="38"/>
      <c r="Z30" s="38"/>
      <c r="AA30" s="38"/>
      <c r="AB30" s="38"/>
      <c r="AC30" s="38"/>
      <c r="AD30" s="38"/>
      <c r="AE30" s="38"/>
      <c r="AF30" s="28"/>
      <c r="AG30" s="38"/>
      <c r="AH30" s="38"/>
      <c r="AI30" s="38"/>
      <c r="AJ30" s="38"/>
      <c r="AK30" s="38"/>
      <c r="AL30" s="38"/>
      <c r="AM30" s="38"/>
      <c r="AN30" s="38"/>
      <c r="AO30" s="28"/>
      <c r="AP30" s="38"/>
      <c r="AQ30" s="38"/>
      <c r="AR30" s="38"/>
      <c r="AS30" s="38"/>
      <c r="AT30" s="38"/>
      <c r="AU30" s="38"/>
      <c r="AV30" s="38"/>
      <c r="AW30" s="38"/>
      <c r="AX30" s="28"/>
      <c r="AY30" s="38"/>
      <c r="AZ30" s="38"/>
      <c r="BA30" s="38"/>
      <c r="BB30" s="38"/>
      <c r="BC30" s="38"/>
      <c r="BD30" s="38"/>
      <c r="BE30" s="38"/>
      <c r="BF30" s="38"/>
      <c r="BG30" s="28"/>
      <c r="BI30" s="41"/>
      <c r="BJ30" s="41"/>
      <c r="BK30" s="41"/>
      <c r="BL30" s="41"/>
      <c r="BM30" s="41"/>
      <c r="BN30" s="41"/>
      <c r="BO30" s="41"/>
      <c r="BP30" s="41"/>
      <c r="BQ30" s="22"/>
      <c r="BS30" s="51"/>
      <c r="BT30" s="50"/>
      <c r="BU30" s="50"/>
      <c r="BV30" s="50"/>
      <c r="BW30" s="50"/>
      <c r="BX30" s="50"/>
      <c r="BY30" s="50"/>
      <c r="BZ30" s="50"/>
      <c r="CA30" s="54"/>
      <c r="CB30" s="51"/>
      <c r="CC30" s="50"/>
      <c r="CD30" s="50"/>
      <c r="CE30" s="50"/>
      <c r="CF30" s="50"/>
      <c r="CG30" s="50"/>
      <c r="CH30" s="50"/>
      <c r="CI30" s="50"/>
      <c r="CJ30" s="54"/>
      <c r="CK30" s="51"/>
      <c r="CL30" s="50"/>
      <c r="CM30" s="50"/>
      <c r="CN30" s="50"/>
      <c r="CO30" s="50"/>
      <c r="CP30" s="50"/>
      <c r="CQ30" s="50"/>
      <c r="CR30" s="50"/>
      <c r="CS30" s="54"/>
      <c r="CT30" s="51"/>
      <c r="CU30" s="50"/>
      <c r="CV30" s="50"/>
      <c r="CW30" s="50"/>
      <c r="CX30" s="50"/>
      <c r="CY30" s="50"/>
      <c r="CZ30" s="50"/>
      <c r="DA30" s="50"/>
      <c r="DB30" s="54"/>
      <c r="DC30" s="51"/>
      <c r="DD30" s="50"/>
      <c r="DE30" s="50"/>
      <c r="DF30" s="50"/>
      <c r="DG30" s="50"/>
      <c r="DH30" s="50"/>
      <c r="DI30" s="50"/>
      <c r="DJ30" s="50"/>
      <c r="DK30" s="54"/>
      <c r="DM30" s="11"/>
      <c r="DN30" s="69"/>
      <c r="DO30" s="58"/>
      <c r="DP30" s="7"/>
      <c r="DQ30" s="42"/>
      <c r="DR30" s="69"/>
      <c r="DS30" s="60"/>
      <c r="DT30" s="39"/>
      <c r="DU30" s="39"/>
      <c r="DV30" s="39"/>
      <c r="DW30" s="39"/>
      <c r="DX30" s="39"/>
      <c r="DY30" s="39"/>
      <c r="DZ30" s="39"/>
      <c r="EA30" s="39"/>
      <c r="EB30" s="39"/>
      <c r="EC30" s="39"/>
      <c r="ED30" s="39"/>
      <c r="EE30" s="39"/>
      <c r="EF30" s="39"/>
      <c r="EG30" s="39"/>
      <c r="EH30" s="39"/>
      <c r="EI30" s="39"/>
      <c r="EJ30" s="1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1"/>
      <c r="FU30" s="91"/>
      <c r="FV30" s="91"/>
      <c r="FW30" s="91"/>
      <c r="FX30" s="91"/>
      <c r="FY30" s="91"/>
      <c r="FZ30" s="91"/>
      <c r="GA30" s="91"/>
      <c r="GB30" s="91"/>
      <c r="GC30" s="91"/>
      <c r="GD30" s="91"/>
      <c r="GE30" s="91"/>
      <c r="GF30" s="91"/>
      <c r="GG30" s="91"/>
      <c r="GH30" s="91"/>
    </row>
    <row r="31" spans="1:190" ht="12.75">
      <c r="A31" s="20"/>
      <c r="B31" s="20"/>
      <c r="C31" s="37">
        <v>8</v>
      </c>
      <c r="D31" s="116"/>
      <c r="E31" s="116"/>
      <c r="F31" s="116"/>
      <c r="G31" s="116"/>
      <c r="H31" s="116"/>
      <c r="I31" s="116"/>
      <c r="J31" s="116"/>
      <c r="K31" s="116"/>
      <c r="L31" s="116"/>
      <c r="M31" s="116"/>
      <c r="N31" s="38"/>
      <c r="O31" s="20"/>
      <c r="P31" s="44"/>
      <c r="Q31" s="44"/>
      <c r="R31" s="44"/>
      <c r="S31" s="44"/>
      <c r="T31" s="39">
        <f>BY31</f>
        <v>999999</v>
      </c>
      <c r="U31" s="40">
        <f>BZ31*W31</f>
        <v>0</v>
      </c>
      <c r="V31" s="39">
        <f>CA31</f>
        <v>0</v>
      </c>
      <c r="W31" s="28">
        <f>IF(AND(P31="",Q31="",R31="",S31=""),0,1)*$EI$31</f>
        <v>0</v>
      </c>
      <c r="X31" s="38"/>
      <c r="Y31" s="44"/>
      <c r="Z31" s="44"/>
      <c r="AA31" s="44"/>
      <c r="AB31" s="44"/>
      <c r="AC31" s="39">
        <f>CH31</f>
        <v>999999</v>
      </c>
      <c r="AD31" s="40">
        <f>CI31*AF31</f>
        <v>0</v>
      </c>
      <c r="AE31" s="39">
        <f>CJ31</f>
        <v>0</v>
      </c>
      <c r="AF31" s="28">
        <f>IF(AND(Y31="",Z31="",AA31="",AB31=""),0,1)*$EI$31</f>
        <v>0</v>
      </c>
      <c r="AG31" s="38"/>
      <c r="AH31" s="44"/>
      <c r="AI31" s="44"/>
      <c r="AJ31" s="44"/>
      <c r="AK31" s="44"/>
      <c r="AL31" s="39">
        <f>CQ31</f>
        <v>999999</v>
      </c>
      <c r="AM31" s="40">
        <f>CR31*AO31</f>
        <v>0</v>
      </c>
      <c r="AN31" s="39">
        <f>CS31</f>
        <v>0</v>
      </c>
      <c r="AO31" s="28">
        <f>IF(AND(AH31="",AI31="",AJ31="",AK31=""),0,1)*$EI$31</f>
        <v>0</v>
      </c>
      <c r="AP31" s="38"/>
      <c r="AQ31" s="44"/>
      <c r="AR31" s="44"/>
      <c r="AS31" s="44"/>
      <c r="AT31" s="44"/>
      <c r="AU31" s="39">
        <f>CZ31</f>
        <v>999999</v>
      </c>
      <c r="AV31" s="40">
        <f>DA31*AX31</f>
        <v>0</v>
      </c>
      <c r="AW31" s="39">
        <f>DB31</f>
        <v>0</v>
      </c>
      <c r="AX31" s="28">
        <f>IF(AND(AQ31="",AR31="",AS31="",AT31=""),0,1)*$EI$31</f>
        <v>0</v>
      </c>
      <c r="AY31" s="38"/>
      <c r="AZ31" s="44"/>
      <c r="BA31" s="44"/>
      <c r="BB31" s="44"/>
      <c r="BC31" s="44"/>
      <c r="BD31" s="39">
        <f>DI31</f>
        <v>999999</v>
      </c>
      <c r="BE31" s="40">
        <f>DJ31*BG31</f>
        <v>0</v>
      </c>
      <c r="BF31" s="39">
        <f>DK31</f>
        <v>0</v>
      </c>
      <c r="BG31" s="28">
        <f>IF(AND(AZ31="",BA31="",BB31="",BC31=""),0,1)*$EI$31</f>
        <v>0</v>
      </c>
      <c r="BI31" s="41"/>
      <c r="BJ31" s="41"/>
      <c r="BK31" s="41"/>
      <c r="BL31" s="41"/>
      <c r="BM31" s="41"/>
      <c r="BN31" s="41"/>
      <c r="BO31" s="41"/>
      <c r="BP31" s="41"/>
      <c r="BQ31" s="22">
        <f>IF(D31="",0,1)</f>
        <v>0</v>
      </c>
      <c r="BS31" s="51">
        <f>0+IF(P31&gt;0,1,0)+IF(Q31&gt;0,1,0)+IF(R31&gt;0,1,0)+IF(S31&gt;0,1,0)-IF(P31="X",1,0)-IF(Q31="X",1,0)-IF(R31="X",1,0)-IF(S31="X",1,0)-IF(P31="D",1,0)-IF(Q31="D",1,0)-IF(R31="D",1,0)-IF(S31="D",1,0)</f>
        <v>0</v>
      </c>
      <c r="BT31" s="50">
        <f>0+IF(P31="D",1,0)+IF(Q31="D",1,0)+IF(R31="D",1,0)+IF(S31="D",1,0)</f>
        <v>0</v>
      </c>
      <c r="BU31" s="50">
        <f>IF(OR(P31="X",P31="A"),$D$9,IF(P31="D",$D$10,P31))</f>
        <v>0</v>
      </c>
      <c r="BV31" s="50">
        <f>IF(OR(Q31="X",Q31="A"),$D$9,IF(Q31="D",$D$10,Q31))</f>
        <v>0</v>
      </c>
      <c r="BW31" s="50">
        <f>IF(OR(R31="X",R31="A"),$D$9,IF(R31="D",$D$10,R31))</f>
        <v>0</v>
      </c>
      <c r="BX31" s="50">
        <f>IF(OR(S31="X",S31="A"),$D$9,IF(S31="D",$D$10,S31))</f>
        <v>0</v>
      </c>
      <c r="BY31" s="50">
        <f>IF($D$31="",999999,IF(SUM(BU31:BX31)=0,999999,IF($EI$31=0,999999,IF(AND(BT31=$BP$10,$A$13=1),$D$13,IF(AND(BT31=$BP$10,$A$13=0),SUM(BU31:BX31),IF(AND(BS31&lt;$BP$12,$A$11=1),$D$11,IF(AND(BS31&lt;$BP$12,$A$11=0),SUM(BU31:BX31),SUM(BU31:BX31))))))))</f>
        <v>999999</v>
      </c>
      <c r="BZ31" s="50">
        <f>1+IF(BY31&gt;BY33,1,0)+IF(BY31&gt;BY35,1,0)+IF(BY31&gt;BY37,1,0)+IF(BY31&gt;BY39,1,0)+IF(BY31&gt;BY41,1,0)+IF(BY31&gt;BY43,1,0)+IF(BY31&gt;BY45,1,0)+IF(BY31&gt;BY47,1,0)+IF(BY31&gt;BY49,1,0)+IF(BY31&gt;BY51,1,0)+IF(BY31&gt;BY53,1,0)+IF(BY31&gt;BY55,1,0)+IF(BY31&gt;BY57,1,0)+IF(BY31&gt;BY59,1,0)+IF(BY31&gt;BY61,1,0)+IF(BY31&gt;BY63,1,0)+IF(BY31&gt;BY65,1,0)+IF(BY31&gt;BY17,1,0)+IF(BY31&gt;BY19,1,0)+IF(BY31&gt;BY21,1,0)+IF(BY31&gt;BY23,1,0)+IF(BY31&gt;BY25,1,0)+IF(BY31&gt;BY27,1,0)+IF(BY31&gt;BY29,1,0)+IF(BY31&gt;BY67,1,0)+IF(BY31&gt;BY69,1,0)+IF(BY31&gt;BY71,1,0)+IF(BY31&gt;BY73,1,0)+IF(BY31&gt;BY75,1,0)+IF(BY31&gt;BY77,1,0)+IF(BY31&gt;BY79,1,0)+IF(BY31&gt;BY81,1,0)+IF(BY31&gt;BY83,1,0)+IF(BY31&gt;BY85,1,0)</f>
        <v>1</v>
      </c>
      <c r="CA31" s="54">
        <f>($C$6-BZ31+1)*$BQ$31*W31</f>
        <v>0</v>
      </c>
      <c r="CB31" s="51">
        <f>0+IF(Y31&gt;0,1,0)+IF(Z31&gt;0,1,0)+IF(AA31&gt;0,1,0)+IF(AB31&gt;0,1,0)-IF(Y31="X",1,0)-IF(Z31="X",1,0)-IF(AA31="X",1,0)-IF(AB31="X",1,0)-IF(Y31="D",1,0)-IF(Z31="D",1,0)-IF(AA31="D",1,0)-IF(AB31="D",1,0)</f>
        <v>0</v>
      </c>
      <c r="CC31" s="50">
        <f>0+IF(Y31="D",1,0)+IF(Z31="D",1,0)+IF(AA31="D",1,0)+IF(AB31="D",1,0)</f>
        <v>0</v>
      </c>
      <c r="CD31" s="50">
        <f>IF(OR(Y31="X",Y31="A"),$D$9,IF(Y31="D",$D$10,Y31))</f>
        <v>0</v>
      </c>
      <c r="CE31" s="50">
        <f>IF(OR(Z31="X",Z31="A"),$D$9,IF(Z31="D",$D$10,Z31))</f>
        <v>0</v>
      </c>
      <c r="CF31" s="50">
        <f>IF(OR(AA31="X",AA31="A"),$D$9,IF(AA31="D",$D$10,AA31))</f>
        <v>0</v>
      </c>
      <c r="CG31" s="50">
        <f>IF(OR(AB31="X",AB31="A"),$D$9,IF(AB31="D",$D$10,AB31))</f>
        <v>0</v>
      </c>
      <c r="CH31" s="50">
        <f>IF($D$31="",999999,IF(SUM(CD31:CG31)=0,999999,IF($EI$31=0,999999,IF(AND(CC31=$BP$10,$A$13=1),$D$13,IF(AND(CC31=$BP$10,$A$13=0),SUM(CD31:CG31),IF(AND(CB31&lt;$BP$12,$A$11=1),$D$11,IF(AND(CB31&lt;$BP$12,$A$11=0),SUM(CD31:CG31),SUM(CD31:CG31))))))))</f>
        <v>999999</v>
      </c>
      <c r="CI31" s="50">
        <f>1+IF(CH31&gt;CH33,1,0)+IF(CH31&gt;CH35,1,0)+IF(CH31&gt;CH37,1,0)+IF(CH31&gt;CH39,1,0)+IF(CH31&gt;CH41,1,0)+IF(CH31&gt;CH43,1,0)+IF(CH31&gt;CH45,1,0)+IF(CH31&gt;CH47,1,0)+IF(CH31&gt;CH49,1,0)+IF(CH31&gt;CH51,1,0)+IF(CH31&gt;CH53,1,0)+IF(CH31&gt;CH55,1,0)+IF(CH31&gt;CH57,1,0)+IF(CH31&gt;CH59,1,0)+IF(CH31&gt;CH61,1,0)+IF(CH31&gt;CH63,1,0)+IF(CH31&gt;CH65,1,0)+IF(CH31&gt;CH17,1,0)+IF(CH31&gt;CH19,1,0)+IF(CH31&gt;CH21,1,0)+IF(CH31&gt;CH23,1,0)+IF(CH31&gt;CH25,1,0)+IF(CH31&gt;CH27,1,0)+IF(CH31&gt;CH29,1,0)+IF(CH31&gt;CH67,1,0)+IF(CH31&gt;CH69,1,0)+IF(CH31&gt;CH71,1,0)+IF(CH31&gt;CH73,1,0)+IF(CH31&gt;CH75,1,0)+IF(CH31&gt;CH77,1,0)+IF(CH31&gt;CH79,1,0)+IF(CH31&gt;CH81,1,0)+IF(CH31&gt;CH83,1,0)+IF(CH31&gt;CH85,1,0)</f>
        <v>1</v>
      </c>
      <c r="CJ31" s="54">
        <f>($C$6-CI31+1)*$BQ$31*AF31</f>
        <v>0</v>
      </c>
      <c r="CK31" s="51">
        <f>0+IF(AH31&gt;0,1,0)+IF(AI31&gt;0,1,0)+IF(AJ31&gt;0,1,0)+IF(AK31&gt;0,1,0)-IF(AH31="X",1,0)-IF(AI31="X",1,0)-IF(AJ31="X",1,0)-IF(AK31="X",1,0)-IF(AH31="D",1,0)-IF(AI31="D",1,0)-IF(AJ31="D",1,0)-IF(AK31="D",1,0)</f>
        <v>0</v>
      </c>
      <c r="CL31" s="50">
        <f>0+IF(AH31="D",1,0)+IF(AI31="D",1,0)+IF(AJ31="D",1,0)+IF(AK31="D",1,0)</f>
        <v>0</v>
      </c>
      <c r="CM31" s="50">
        <f>IF(OR(AH31="X",AH31="A"),$D$9,IF(AH31="D",$D$10,AH31))</f>
        <v>0</v>
      </c>
      <c r="CN31" s="50">
        <f>IF(OR(AI31="X",AI31="A"),$D$9,IF(AI31="D",$D$10,AI31))</f>
        <v>0</v>
      </c>
      <c r="CO31" s="50">
        <f>IF(OR(AJ31="X",AJ31="A"),$D$9,IF(AJ31="D",$D$10,AJ31))</f>
        <v>0</v>
      </c>
      <c r="CP31" s="50">
        <f>IF(OR(AK31="X",AK31="A"),$D$9,IF(AK31="D",$D$10,AK31))</f>
        <v>0</v>
      </c>
      <c r="CQ31" s="50">
        <f>IF($D$31="",999999,IF(SUM(CM31:CP31)=0,999999,IF($EI$31=0,999999,IF(AND(CL31=$BP$10,$A$13=1),$D$13,IF(AND(CL31=$BP$10,$A$13=0),SUM(CM31:CP31),IF(AND(CK31&lt;$BP$12,$A$11=1),$D$11,IF(AND(CK31&lt;$BP$12,$A$11=0),SUM(CM31:CP31),SUM(CM31:CP31))))))))</f>
        <v>999999</v>
      </c>
      <c r="CR31" s="50">
        <f>1+IF(CQ31&gt;CQ33,1,0)+IF(CQ31&gt;CQ35,1,0)+IF(CQ31&gt;CQ37,1,0)+IF(CQ31&gt;CQ39,1,0)+IF(CQ31&gt;CQ41,1,0)+IF(CQ31&gt;CQ43,1,0)+IF(CQ31&gt;CQ45,1,0)+IF(CQ31&gt;CQ47,1,0)+IF(CQ31&gt;CQ49,1,0)+IF(CQ31&gt;CQ51,1,0)+IF(CQ31&gt;CQ53,1,0)+IF(CQ31&gt;CQ55,1,0)+IF(CQ31&gt;CQ57,1,0)+IF(CQ31&gt;CQ59,1,0)+IF(CQ31&gt;CQ61,1,0)+IF(CQ31&gt;CQ63,1,0)+IF(CQ31&gt;CQ65,1,0)+IF(CQ31&gt;CQ17,1,0)+IF(CQ31&gt;CQ19,1,0)+IF(CQ31&gt;CQ21,1,0)+IF(CQ31&gt;CQ23,1,0)+IF(CQ31&gt;CQ25,1,0)+IF(CQ31&gt;CQ27,1,0)+IF(CQ31&gt;CQ29,1,0)+IF(CQ31&gt;CQ67,1,0)+IF(CQ31&gt;CQ69,1,0)+IF(CQ31&gt;CQ71,1,0)+IF(CQ31&gt;CQ73,1,0)+IF(CQ31&gt;CQ75,1,0)+IF(CQ31&gt;CQ77,1,0)+IF(CQ31&gt;CQ79,1,0)+IF(CQ31&gt;CQ81,1,0)+IF(CQ31&gt;CQ83,1,0)+IF(CQ31&gt;CQ85,1,0)</f>
        <v>1</v>
      </c>
      <c r="CS31" s="54">
        <f>($C$6-CR31+1)*$BQ$31*AO31</f>
        <v>0</v>
      </c>
      <c r="CT31" s="51">
        <f>0+IF(AQ31&gt;0,1,0)+IF(AR31&gt;0,1,0)+IF(AS31&gt;0,1,0)+IF(AT31&gt;0,1,0)-IF(AQ31="X",1,0)-IF(AR31="X",1,0)-IF(AS31="X",1,0)-IF(AT31="X",1,0)-IF(AQ31="D",1,0)-IF(AR31="D",1,0)-IF(AS31="D",1,0)-IF(AT31="D",1,0)</f>
        <v>0</v>
      </c>
      <c r="CU31" s="50">
        <f>0+IF(AQ31="D",1,0)+IF(AR31="D",1,0)+IF(AS31="D",1,0)+IF(AT31="D",1,0)</f>
        <v>0</v>
      </c>
      <c r="CV31" s="50">
        <f>IF(OR(AQ31="X",AQ31="A"),$D$9,IF(AQ31="D",$D$10,AQ31))</f>
        <v>0</v>
      </c>
      <c r="CW31" s="50">
        <f>IF(OR(AR31="X",AR31="A"),$D$9,IF(AR31="D",$D$10,AR31))</f>
        <v>0</v>
      </c>
      <c r="CX31" s="50">
        <f>IF(OR(AS31="X",AS31="A"),$D$9,IF(AS31="D",$D$10,AS31))</f>
        <v>0</v>
      </c>
      <c r="CY31" s="50">
        <f>IF(OR(AT31="X",AT31="A"),$D$9,IF(AT31="D",$D$10,AT31))</f>
        <v>0</v>
      </c>
      <c r="CZ31" s="50">
        <f>IF($D$31="",999999,IF(SUM(CV31:CY31)=0,999999,IF($EI$31=0,999999,IF(AND(CU31=$BP$10,$A$13=1),$D$13,IF(AND(CU31=$BP$10,$A$13=0),SUM(CV31:CY31),IF(AND(CT31&lt;$BP$12,$A$11=1),$D$11,IF(AND(CT31&lt;$BP$12,$A$11=0),SUM(CV31:CY31),SUM(CV31:CY31))))))))</f>
        <v>999999</v>
      </c>
      <c r="DA31" s="50">
        <f>1+IF(CZ31&gt;CZ33,1,0)+IF(CZ31&gt;CZ35,1,0)+IF(CZ31&gt;CZ37,1,0)+IF(CZ31&gt;CZ39,1,0)+IF(CZ31&gt;CZ41,1,0)+IF(CZ31&gt;CZ43,1,0)+IF(CZ31&gt;CZ45,1,0)+IF(CZ31&gt;CZ47,1,0)+IF(CZ31&gt;CZ49,1,0)+IF(CZ31&gt;CZ51,1,0)+IF(CZ31&gt;CZ53,1,0)+IF(CZ31&gt;CZ55,1,0)+IF(CZ31&gt;CZ57,1,0)+IF(CZ31&gt;CZ59,1,0)+IF(CZ31&gt;CZ61,1,0)+IF(CZ31&gt;CZ63,1,0)+IF(CZ31&gt;CZ65,1,0)+IF(CZ31&gt;CZ17,1,0)+IF(CZ31&gt;CZ19,1,0)+IF(CZ31&gt;CZ21,1,0)+IF(CZ31&gt;CZ23,1,0)+IF(CZ31&gt;CZ25,1,0)+IF(CZ31&gt;CZ27,1,0)+IF(CZ31&gt;CZ29,1,0)+IF(CZ31&gt;CZ67,1,0)+IF(CZ31&gt;CZ69,1,0)+IF(CZ31&gt;CZ71,1,0)+IF(CZ31&gt;CZ73,1,0)+IF(CZ31&gt;CZ75,1,0)+IF(CZ31&gt;CZ77,1,0)+IF(CZ31&gt;CZ79,1,0)+IF(CZ31&gt;CZ81,1,0)+IF(CZ31&gt;CZ83,1,0)+IF(CZ31&gt;CZ85,1,0)</f>
        <v>1</v>
      </c>
      <c r="DB31" s="54">
        <f>($C$6-DA31+1)*$BQ$31*AX31</f>
        <v>0</v>
      </c>
      <c r="DC31" s="51">
        <f>0+IF(AZ31&gt;0,1,0)+IF(BA31&gt;0,1,0)+IF(BB31&gt;0,1,0)+IF(BC31&gt;0,1,0)-IF(AZ31="X",1,0)-IF(BA31="X",1,0)-IF(BB31="X",1,0)-IF(BC31="X",1,0)-IF(AZ31="D",1,0)-IF(BA31="D",1,0)-IF(BB31="D",1,0)-IF(BC31="D",1,0)</f>
        <v>0</v>
      </c>
      <c r="DD31" s="50">
        <f>0+IF(AZ31="D",1,0)+IF(BA31="D",1,0)+IF(BB31="D",1,0)+IF(BC31="D",1,0)</f>
        <v>0</v>
      </c>
      <c r="DE31" s="50">
        <f>IF(OR(AZ31="X",AZ31="A"),$D$9,IF(AZ31="D",$D$10,AZ31))</f>
        <v>0</v>
      </c>
      <c r="DF31" s="50">
        <f>IF(OR(BA31="X",BA31="A"),$D$9,IF(BA31="D",$D$10,BA31))</f>
        <v>0</v>
      </c>
      <c r="DG31" s="50">
        <f>IF(OR(BB31="X",BB31="A"),$D$9,IF(BB31="D",$D$10,BB31))</f>
        <v>0</v>
      </c>
      <c r="DH31" s="50">
        <f>IF(OR(BC31="X",BC31="A"),$D$9,IF(BC31="D",$D$10,BC31))</f>
        <v>0</v>
      </c>
      <c r="DI31" s="50">
        <f>IF($D$31="",999999,IF(SUM(DE31:DH31)=0,999999,IF($EI$31=0,999999,IF(AND(DD31=$BP$10,$A$13=1),$D$13,IF(AND(DD31=$BP$10,$A$13=0),SUM(DE31:DH31),IF(AND(DC31&lt;$BP$12,$A$11=1),$D$11,IF(AND(DC31&lt;$BP$12,$A$11=0),SUM(DE31:DH31),SUM(DE31:DH31))))))))</f>
        <v>999999</v>
      </c>
      <c r="DJ31" s="50">
        <f>1+IF(DI31&gt;DI33,1,0)+IF(DI31&gt;DI35,1,0)+IF(DI31&gt;DI37,1,0)+IF(DI31&gt;DI39,1,0)+IF(DI31&gt;DI41,1,0)+IF(DI31&gt;DI43,1,0)+IF(DI31&gt;DI45,1,0)+IF(DI31&gt;DI47,1,0)+IF(DI31&gt;DI49,1,0)+IF(DI31&gt;DI51,1,0)+IF(DI31&gt;DI53,1,0)+IF(DI31&gt;DI55,1,0)+IF(DI31&gt;DI57,1,0)+IF(DI31&gt;DI59,1,0)+IF(DI31&gt;DI61,1,0)+IF(DI31&gt;DI63,1,0)+IF(DI31&gt;DI65,1,0)+IF(DI31&gt;DI17,1,0)+IF(DI31&gt;DI19,1,0)+IF(DI31&gt;DI21,1,0)+IF(DI31&gt;DI23,1,0)+IF(DI31&gt;DI25,1,0)+IF(DI31&gt;DI27,1,0)+IF(DI31&gt;DI29,1,0)+IF(DI31&gt;DI67,1,0)+IF(DI31&gt;DI69,1,0)+IF(DI31&gt;DI71,1,0)+IF(DI31&gt;DI73,1,0)+IF(DI31&gt;DI75,1,0)+IF(DI31&gt;DI77,1,0)+IF(DI31&gt;DI79,1,0)+IF(DI31&gt;DI81,1,0)+IF(DI31&gt;DI83,1,0)+IF(DI31&gt;DI85,1,0)</f>
        <v>1</v>
      </c>
      <c r="DK31" s="54">
        <f>($C$6-DJ31+1)*$BQ$31*BG31</f>
        <v>0</v>
      </c>
      <c r="DM31" s="11"/>
      <c r="DN31" s="69">
        <f>1+IF(DO31&lt;DO17,1)+IF(DO31&lt;DO19,1)+IF(DO31&lt;DO21,1)+IF(DO31&lt;DO23,1)+IF(DO31&lt;DO25,1)+IF(DO31&lt;DO27,1)+IF(DO31&lt;DO29,1)+IF(DO31&lt;DO33,1)+IF(DO31&lt;DO35,1)+IF(DO31&lt;DO37,1)+IF(DO31&lt;DO39,1)+IF(DO31&lt;DO41,1)+IF(DO31&lt;DO43,1)+IF(DO31&lt;DO45,1)+IF(DO31&lt;DO47,1)+IF(DO31&lt;DO49,1)+IF(DO31&lt;DO51,1)+IF(DO31&lt;DO53,1)+IF(DO31&lt;DO55,1)+IF(DO31&lt;DO57,1)+IF(DO31&lt;DO59,1)+IF(DO31&lt;DO61,1)+IF(DO31&lt;DO63,1)+IF(DO31&lt;DO65,1)+IF(DO31&lt;DO67,1)+IF(DO31&lt;DO69,1)+IF(DO31&lt;DO71,1)+IF(DO31&lt;DO73,1)+IF(DO31&lt;DO75,1)+IF(DO31&lt;DO77,1)+IF(DO31&lt;DO79,1)+IF(DO31&lt;DO81,1)+IF(DO31&lt;DO83,1)+IF(DO31&lt;DO85,1)</f>
        <v>28</v>
      </c>
      <c r="DO31" s="45">
        <f>DS31+0.08</f>
        <v>0.08</v>
      </c>
      <c r="DP31" s="7"/>
      <c r="DQ31" s="43">
        <f>DN31</f>
        <v>28</v>
      </c>
      <c r="DR31" s="8">
        <f>1+IF(DS31&lt;DS17,1)+IF(DS31&lt;DS19,1)+IF(DS31&lt;DS21,1)+IF(DS31&lt;DS23,1)+IF(DS31&lt;DS25,1)+IF(DS31&lt;DS27,1)+IF(DS31&lt;DS29,1)+IF(DS31&lt;DS33,1)+IF(DS31&lt;DS35,1)+IF(DS31&lt;DS37,1)+IF(DS31&lt;DS39,1)+IF(DS31&lt;DS41,1)+IF(DS31&lt;DS43,1)+IF(DS31&lt;DS45,1)+IF(DS31&lt;DS47,1)+IF(DS31&lt;DS49,1)+IF(DS31&lt;DS51,1)+IF(DS31&lt;DS53,1)+IF(DS31&lt;DS55,1)+IF(DS31&lt;DS57,1)+IF(DS31&lt;DS59,1)+IF(DS31&lt;DS61,1)+IF(DS31&lt;DS63,1)+IF(DS31&lt;DS65,1)+IF(DS31&lt;DS67,1)+IF(DS31&lt;DS69,1)+IF(DS31&lt;DS71,1)+IF(DS31&lt;DS73,1)+IF(DS31&lt;DS75,1)+IF(DS31&lt;DS77,1)+IF(DS31&lt;DS79,1)+IF(DS31&lt;DS81,1)+IF(DS31&lt;DS83,1)+IF(DS31&lt;DS85,1)</f>
        <v>1</v>
      </c>
      <c r="DS31" s="59">
        <f>(((DU31*10000000)+(500000-DV31)+(5000-EB31))*EI31)+IF(DT31="",0,1)</f>
        <v>0</v>
      </c>
      <c r="DT31" s="8">
        <f>IF(D31="","",D31)</f>
      </c>
      <c r="DU31" s="8">
        <f>SUM(V31,AE31,AN31,AW31,BF31)*EI31</f>
        <v>0</v>
      </c>
      <c r="DV31" s="8">
        <f>0+IF(BY31&lt;999999,BY31,0)+IF(CH31&lt;999999,CH31,0)+IF(CQ31&lt;999999,CQ31,0)+IF(CZ31&lt;999999,CZ31,0)+IF(DI31&lt;999999,DI31,0)*EI31</f>
        <v>0</v>
      </c>
      <c r="DW31" s="8">
        <f>BZ31*W31*EI31</f>
        <v>0</v>
      </c>
      <c r="DX31" s="8">
        <f>CI31*AF31*EI31</f>
        <v>0</v>
      </c>
      <c r="DY31" s="8">
        <f>CR31*AO31*EI31</f>
        <v>0</v>
      </c>
      <c r="DZ31" s="8">
        <f>DA31*AX31*EI31</f>
        <v>0</v>
      </c>
      <c r="EA31" s="8">
        <f>DJ31*BG31*EI31</f>
        <v>0</v>
      </c>
      <c r="EB31" s="8">
        <f>SUM(DW31:EA31)</f>
        <v>0</v>
      </c>
      <c r="EC31" s="8">
        <f>IF(0+(IF(Q31="X",1,0)+(IF(R31="X",1,0)+(IF(S31="X",1,0)+(IF(P31="X",1,0)))))&gt;=$BP$10,1,0)</f>
        <v>1</v>
      </c>
      <c r="ED31" s="8">
        <f>IF(0+(IF(Z31="X",1,0)+(IF(AA31="X",1,0)+(IF(AB31="X",1,0)+(IF(Y31="X",1,0)))))&gt;=$BP$10,1,0)</f>
        <v>1</v>
      </c>
      <c r="EE31" s="8">
        <f>IF(0+(IF(AI31="X",1,0)+(IF(AJ31="X",1,0)+(IF(AK31="X",1,0)+(IF(AH31="X",1,0)))))&gt;=$BP$10,1,0)</f>
        <v>1</v>
      </c>
      <c r="EF31" s="8">
        <f>IF(0+(IF(AR31="X",1,0)+(IF(AS31="X",1,0)+(IF(AT31="X",1,0)+(IF(AQ31="X",1,0)))))&gt;=$BP$10,1,0)</f>
        <v>1</v>
      </c>
      <c r="EG31" s="8">
        <f>IF(0+(IF(BA31="X",1,0)+(IF(BB31="X",1,0)+(IF(BC31="X",1,0)+(IF(AZ31="X",1,0)))))&gt;=$BP$10,1,0)</f>
        <v>1</v>
      </c>
      <c r="EH31" s="8">
        <f>SUM(EC31:EG31)*$A$15</f>
        <v>5</v>
      </c>
      <c r="EI31" s="8">
        <f>IF(EH31&gt;=2,0,BQ31)</f>
        <v>0</v>
      </c>
      <c r="EJ31" s="1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1"/>
      <c r="FU31" s="91"/>
      <c r="FV31" s="91"/>
      <c r="FW31" s="91"/>
      <c r="FX31" s="91"/>
      <c r="FY31" s="91"/>
      <c r="FZ31" s="91"/>
      <c r="GA31" s="91"/>
      <c r="GB31" s="91"/>
      <c r="GC31" s="91"/>
      <c r="GD31" s="91"/>
      <c r="GE31" s="91"/>
      <c r="GF31" s="91"/>
      <c r="GG31" s="91"/>
      <c r="GH31" s="91"/>
    </row>
    <row r="32" spans="1:190" ht="6" customHeight="1">
      <c r="A32" s="20"/>
      <c r="B32" s="20"/>
      <c r="C32" s="37"/>
      <c r="D32" s="20"/>
      <c r="E32" s="20"/>
      <c r="F32" s="20"/>
      <c r="G32" s="20"/>
      <c r="H32" s="20"/>
      <c r="I32" s="20"/>
      <c r="J32" s="20"/>
      <c r="K32" s="20"/>
      <c r="L32" s="20"/>
      <c r="M32" s="20"/>
      <c r="N32" s="20"/>
      <c r="O32" s="20"/>
      <c r="P32" s="38"/>
      <c r="Q32" s="38"/>
      <c r="R32" s="38"/>
      <c r="S32" s="38"/>
      <c r="T32" s="38"/>
      <c r="U32" s="38"/>
      <c r="V32" s="38"/>
      <c r="W32" s="28"/>
      <c r="X32" s="38"/>
      <c r="Y32" s="38"/>
      <c r="Z32" s="38"/>
      <c r="AA32" s="38"/>
      <c r="AB32" s="38"/>
      <c r="AC32" s="38"/>
      <c r="AD32" s="38"/>
      <c r="AE32" s="38"/>
      <c r="AF32" s="28"/>
      <c r="AG32" s="38"/>
      <c r="AH32" s="38"/>
      <c r="AI32" s="38"/>
      <c r="AJ32" s="38"/>
      <c r="AK32" s="38"/>
      <c r="AL32" s="38"/>
      <c r="AM32" s="38"/>
      <c r="AN32" s="38"/>
      <c r="AO32" s="28"/>
      <c r="AP32" s="38"/>
      <c r="AQ32" s="38"/>
      <c r="AR32" s="38"/>
      <c r="AS32" s="38"/>
      <c r="AT32" s="38"/>
      <c r="AU32" s="38"/>
      <c r="AV32" s="38"/>
      <c r="AW32" s="38"/>
      <c r="AX32" s="28"/>
      <c r="AY32" s="38"/>
      <c r="AZ32" s="38"/>
      <c r="BA32" s="38"/>
      <c r="BB32" s="38"/>
      <c r="BC32" s="38"/>
      <c r="BD32" s="38"/>
      <c r="BE32" s="38"/>
      <c r="BF32" s="38"/>
      <c r="BG32" s="28"/>
      <c r="BI32" s="41"/>
      <c r="BJ32" s="41"/>
      <c r="BK32" s="41"/>
      <c r="BL32" s="41"/>
      <c r="BM32" s="41"/>
      <c r="BN32" s="41"/>
      <c r="BO32" s="41"/>
      <c r="BP32" s="41"/>
      <c r="BQ32" s="22"/>
      <c r="BS32" s="51"/>
      <c r="BT32" s="50"/>
      <c r="BU32" s="50"/>
      <c r="BV32" s="50"/>
      <c r="BW32" s="50"/>
      <c r="BX32" s="50"/>
      <c r="BY32" s="50"/>
      <c r="BZ32" s="50"/>
      <c r="CA32" s="54"/>
      <c r="CB32" s="51"/>
      <c r="CC32" s="50"/>
      <c r="CD32" s="50"/>
      <c r="CE32" s="50"/>
      <c r="CF32" s="50"/>
      <c r="CG32" s="50"/>
      <c r="CH32" s="50"/>
      <c r="CI32" s="50"/>
      <c r="CJ32" s="54"/>
      <c r="CK32" s="51"/>
      <c r="CL32" s="50"/>
      <c r="CM32" s="50"/>
      <c r="CN32" s="50"/>
      <c r="CO32" s="50"/>
      <c r="CP32" s="50"/>
      <c r="CQ32" s="50"/>
      <c r="CR32" s="50"/>
      <c r="CS32" s="54"/>
      <c r="CT32" s="51"/>
      <c r="CU32" s="50"/>
      <c r="CV32" s="50"/>
      <c r="CW32" s="50"/>
      <c r="CX32" s="50"/>
      <c r="CY32" s="50"/>
      <c r="CZ32" s="50"/>
      <c r="DA32" s="50"/>
      <c r="DB32" s="54"/>
      <c r="DC32" s="51"/>
      <c r="DD32" s="50"/>
      <c r="DE32" s="50"/>
      <c r="DF32" s="50"/>
      <c r="DG32" s="50"/>
      <c r="DH32" s="50"/>
      <c r="DI32" s="50"/>
      <c r="DJ32" s="50"/>
      <c r="DK32" s="54"/>
      <c r="DM32" s="11"/>
      <c r="DN32" s="69"/>
      <c r="DO32" s="58"/>
      <c r="DP32" s="7"/>
      <c r="DQ32" s="42"/>
      <c r="DR32" s="69"/>
      <c r="DS32" s="60"/>
      <c r="DT32" s="39"/>
      <c r="DU32" s="39"/>
      <c r="DV32" s="39"/>
      <c r="DW32" s="39"/>
      <c r="DX32" s="39"/>
      <c r="DY32" s="39"/>
      <c r="DZ32" s="39"/>
      <c r="EA32" s="39"/>
      <c r="EB32" s="39"/>
      <c r="EC32" s="39"/>
      <c r="ED32" s="39"/>
      <c r="EE32" s="39"/>
      <c r="EF32" s="39"/>
      <c r="EG32" s="39"/>
      <c r="EH32" s="39"/>
      <c r="EI32" s="39"/>
      <c r="EJ32" s="1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1"/>
      <c r="FU32" s="91"/>
      <c r="FV32" s="91"/>
      <c r="FW32" s="91"/>
      <c r="FX32" s="91"/>
      <c r="FY32" s="91"/>
      <c r="FZ32" s="91"/>
      <c r="GA32" s="91"/>
      <c r="GB32" s="91"/>
      <c r="GC32" s="91"/>
      <c r="GD32" s="91"/>
      <c r="GE32" s="91"/>
      <c r="GF32" s="91"/>
      <c r="GG32" s="91"/>
      <c r="GH32" s="91"/>
    </row>
    <row r="33" spans="1:190" ht="12.75">
      <c r="A33" s="20"/>
      <c r="B33" s="20"/>
      <c r="C33" s="37">
        <v>9</v>
      </c>
      <c r="D33" s="116"/>
      <c r="E33" s="116"/>
      <c r="F33" s="116"/>
      <c r="G33" s="116"/>
      <c r="H33" s="116"/>
      <c r="I33" s="116"/>
      <c r="J33" s="116"/>
      <c r="K33" s="116"/>
      <c r="L33" s="116"/>
      <c r="M33" s="116"/>
      <c r="N33" s="38"/>
      <c r="O33" s="20"/>
      <c r="P33" s="44"/>
      <c r="Q33" s="44"/>
      <c r="R33" s="44"/>
      <c r="S33" s="44"/>
      <c r="T33" s="39">
        <f>BY33</f>
        <v>999999</v>
      </c>
      <c r="U33" s="40">
        <f>BZ33*W33</f>
        <v>0</v>
      </c>
      <c r="V33" s="39">
        <f>CA33</f>
        <v>0</v>
      </c>
      <c r="W33" s="28">
        <f>IF(AND(P33="",Q33="",R33="",S33=""),0,1)*$EI$33</f>
        <v>0</v>
      </c>
      <c r="X33" s="38"/>
      <c r="Y33" s="44"/>
      <c r="Z33" s="44"/>
      <c r="AA33" s="44"/>
      <c r="AB33" s="44"/>
      <c r="AC33" s="39">
        <f>CH33</f>
        <v>999999</v>
      </c>
      <c r="AD33" s="40">
        <f>CI33*AF33</f>
        <v>0</v>
      </c>
      <c r="AE33" s="39">
        <f>CJ33</f>
        <v>0</v>
      </c>
      <c r="AF33" s="28">
        <f>IF(AND(Y33="",Z33="",AA33="",AB33=""),0,1)*$EI$33</f>
        <v>0</v>
      </c>
      <c r="AG33" s="38"/>
      <c r="AH33" s="44"/>
      <c r="AI33" s="44"/>
      <c r="AJ33" s="44"/>
      <c r="AK33" s="44"/>
      <c r="AL33" s="39">
        <f>CQ33</f>
        <v>999999</v>
      </c>
      <c r="AM33" s="40">
        <f>CR33*AO33</f>
        <v>0</v>
      </c>
      <c r="AN33" s="39">
        <f>CS33</f>
        <v>0</v>
      </c>
      <c r="AO33" s="28">
        <f>IF(AND(AH33="",AI33="",AJ33="",AK33=""),0,1)*$EI$33</f>
        <v>0</v>
      </c>
      <c r="AP33" s="38"/>
      <c r="AQ33" s="44"/>
      <c r="AR33" s="44"/>
      <c r="AS33" s="44"/>
      <c r="AT33" s="44"/>
      <c r="AU33" s="39">
        <f>CZ33</f>
        <v>999999</v>
      </c>
      <c r="AV33" s="40">
        <f>DA33*AX33</f>
        <v>0</v>
      </c>
      <c r="AW33" s="39">
        <f>DB33</f>
        <v>0</v>
      </c>
      <c r="AX33" s="28">
        <f>IF(AND(AQ33="",AR33="",AS33="",AT33=""),0,1)*$EI$33</f>
        <v>0</v>
      </c>
      <c r="AY33" s="38"/>
      <c r="AZ33" s="44"/>
      <c r="BA33" s="44"/>
      <c r="BB33" s="44"/>
      <c r="BC33" s="44"/>
      <c r="BD33" s="39">
        <f>DI33</f>
        <v>999999</v>
      </c>
      <c r="BE33" s="40">
        <f>DJ33*BG33</f>
        <v>0</v>
      </c>
      <c r="BF33" s="39">
        <f>DK33</f>
        <v>0</v>
      </c>
      <c r="BG33" s="28">
        <f>IF(AND(AZ33="",BA33="",BB33="",BC33=""),0,1)*$EI$33</f>
        <v>0</v>
      </c>
      <c r="BI33" s="41"/>
      <c r="BJ33" s="41"/>
      <c r="BK33" s="41"/>
      <c r="BL33" s="41"/>
      <c r="BM33" s="41"/>
      <c r="BN33" s="41"/>
      <c r="BO33" s="41"/>
      <c r="BP33" s="41"/>
      <c r="BQ33" s="22">
        <f>IF(D33="",0,1)</f>
        <v>0</v>
      </c>
      <c r="BS33" s="51">
        <f>0+IF(P33&gt;0,1,0)+IF(Q33&gt;0,1,0)+IF(R33&gt;0,1,0)+IF(S33&gt;0,1,0)-IF(P33="X",1,0)-IF(Q33="X",1,0)-IF(R33="X",1,0)-IF(S33="X",1,0)-IF(P33="D",1,0)-IF(Q33="D",1,0)-IF(R33="D",1,0)-IF(S33="D",1,0)</f>
        <v>0</v>
      </c>
      <c r="BT33" s="50">
        <f>0+IF(P33="D",1,0)+IF(Q33="D",1,0)+IF(R33="D",1,0)+IF(S33="D",1,0)</f>
        <v>0</v>
      </c>
      <c r="BU33" s="50">
        <f>IF(OR(P33="X",P33="A"),$D$9,IF(P33="D",$D$10,P33))</f>
        <v>0</v>
      </c>
      <c r="BV33" s="50">
        <f>IF(OR(Q33="X",Q33="A"),$D$9,IF(Q33="D",$D$10,Q33))</f>
        <v>0</v>
      </c>
      <c r="BW33" s="50">
        <f>IF(OR(R33="X",R33="A"),$D$9,IF(R33="D",$D$10,R33))</f>
        <v>0</v>
      </c>
      <c r="BX33" s="50">
        <f>IF(OR(S33="X",S33="A"),$D$9,IF(S33="D",$D$10,S33))</f>
        <v>0</v>
      </c>
      <c r="BY33" s="50">
        <f>IF($D$33="",999999,IF(SUM(BU33:BX33)=0,999999,IF($EI$33=0,999999,IF(AND(BT33=$BP$10,$A$13=1),$D$13,IF(AND(BT33=$BP$10,$A$13=0),SUM(BU33:BX33),IF(AND(BS33&lt;$BP$12,$A$11=1),$D$11,IF(AND(BS33&lt;$BP$12,$A$11=0),SUM(BU33:BX33),SUM(BU33:BX33))))))))</f>
        <v>999999</v>
      </c>
      <c r="BZ33" s="50">
        <f>1+IF(BY33&gt;BY35,1,0)+IF(BY33&gt;BY37,1,0)+IF(BY33&gt;BY39,1,0)+IF(BY33&gt;BY41,1,0)+IF(BY33&gt;BY43,1,0)+IF(BY33&gt;BY45,1,0)+IF(BY33&gt;BY47,1,0)+IF(BY33&gt;BY49,1,0)+IF(BY33&gt;BY51,1,0)+IF(BY33&gt;BY53,1,0)+IF(BY33&gt;BY55,1,0)+IF(BY33&gt;BY57,1,0)+IF(BY33&gt;BY59,1,0)+IF(BY33&gt;BY61,1,0)+IF(BY33&gt;BY63,1,0)+IF(BY33&gt;BY65,1,0)+IF(BY33&gt;BY17,1,0)+IF(BY33&gt;BY19,1,0)+IF(BY33&gt;BY21,1,0)+IF(BY33&gt;BY23,1,0)+IF(BY33&gt;BY25,1,0)+IF(BY33&gt;BY27,1,0)+IF(BY33&gt;BY29,1,0)+IF(BY33&gt;BY31,1,0)+IF(BY33&gt;BY67,1,0)+IF(BY33&gt;BY69,1,0)+IF(BY33&gt;BY71,1,0)+IF(BY33&gt;BY73,1,0)+IF(BY33&gt;BY75,1,0)+IF(BY33&gt;BY77,1,0)+IF(BY33&gt;BY79,1,0)+IF(BY33&gt;BY81,1,0)+IF(BY33&gt;BY83,1,0)+IF(BY33&gt;BY85,1,0)</f>
        <v>1</v>
      </c>
      <c r="CA33" s="54">
        <f>($C$6-BZ33+1)*$BQ$33*W33</f>
        <v>0</v>
      </c>
      <c r="CB33" s="51">
        <f>0+IF(Y33&gt;0,1,0)+IF(Z33&gt;0,1,0)+IF(AA33&gt;0,1,0)+IF(AB33&gt;0,1,0)-IF(Y33="X",1,0)-IF(Z33="X",1,0)-IF(AA33="X",1,0)-IF(AB33="X",1,0)-IF(Y33="D",1,0)-IF(Z33="D",1,0)-IF(AA33="D",1,0)-IF(AB33="D",1,0)</f>
        <v>0</v>
      </c>
      <c r="CC33" s="50">
        <f>0+IF(Y33="D",1,0)+IF(Z33="D",1,0)+IF(AA33="D",1,0)+IF(AB33="D",1,0)</f>
        <v>0</v>
      </c>
      <c r="CD33" s="50">
        <f>IF(OR(Y33="X",Y33="A"),$D$9,IF(Y33="D",$D$10,Y33))</f>
        <v>0</v>
      </c>
      <c r="CE33" s="50">
        <f>IF(OR(Z33="X",Z33="A"),$D$9,IF(Z33="D",$D$10,Z33))</f>
        <v>0</v>
      </c>
      <c r="CF33" s="50">
        <f>IF(OR(AA33="X",AA33="A"),$D$9,IF(AA33="D",$D$10,AA33))</f>
        <v>0</v>
      </c>
      <c r="CG33" s="50">
        <f>IF(OR(AB33="X",AB33="A"),$D$9,IF(AB33="D",$D$10,AB33))</f>
        <v>0</v>
      </c>
      <c r="CH33" s="50">
        <f>IF($D$33="",999999,IF(SUM(CD33:CG33)=0,999999,IF($EI$33=0,999999,IF(AND(CC33=$BP$10,$A$13=1),$D$13,IF(AND(CC33=$BP$10,$A$13=0),SUM(CD33:CG33),IF(AND(CB33&lt;$BP$12,$A$11=1),$D$11,IF(AND(CB33&lt;$BP$12,$A$11=0),SUM(CD33:CG33),SUM(CD33:CG33))))))))</f>
        <v>999999</v>
      </c>
      <c r="CI33" s="50">
        <f>1+IF(CH33&gt;CH35,1,0)+IF(CH33&gt;CH37,1,0)+IF(CH33&gt;CH39,1,0)+IF(CH33&gt;CH41,1,0)+IF(CH33&gt;CH43,1,0)+IF(CH33&gt;CH45,1,0)+IF(CH33&gt;CH47,1,0)+IF(CH33&gt;CH49,1,0)+IF(CH33&gt;CH51,1,0)+IF(CH33&gt;CH53,1,0)+IF(CH33&gt;CH55,1,0)+IF(CH33&gt;CH57,1,0)+IF(CH33&gt;CH59,1,0)+IF(CH33&gt;CH61,1,0)+IF(CH33&gt;CH63,1,0)+IF(CH33&gt;CH65,1,0)+IF(CH33&gt;CH17,1,0)+IF(CH33&gt;CH19,1,0)+IF(CH33&gt;CH21,1,0)+IF(CH33&gt;CH23,1,0)+IF(CH33&gt;CH25,1,0)+IF(CH33&gt;CH27,1,0)+IF(CH33&gt;CH29,1,0)+IF(CH33&gt;CH31,1,0)+IF(CH33&gt;CH67,1,0)+IF(CH33&gt;CH69,1,0)+IF(CH33&gt;CH71,1,0)+IF(CH33&gt;CH73,1,0)+IF(CH33&gt;CH75,1,0)+IF(CH33&gt;CH77,1,0)+IF(CH33&gt;CH79,1,0)+IF(CH33&gt;CH81,1,0)+IF(CH33&gt;CH83,1,0)+IF(CH33&gt;CH85,1,0)</f>
        <v>1</v>
      </c>
      <c r="CJ33" s="54">
        <f>($C$6-CI33+1)*$BQ$33*AF33</f>
        <v>0</v>
      </c>
      <c r="CK33" s="51">
        <f>0+IF(AH33&gt;0,1,0)+IF(AI33&gt;0,1,0)+IF(AJ33&gt;0,1,0)+IF(AK33&gt;0,1,0)-IF(AH33="X",1,0)-IF(AI33="X",1,0)-IF(AJ33="X",1,0)-IF(AK33="X",1,0)-IF(AH33="D",1,0)-IF(AI33="D",1,0)-IF(AJ33="D",1,0)-IF(AK33="D",1,0)</f>
        <v>0</v>
      </c>
      <c r="CL33" s="50">
        <f>0+IF(AH33="D",1,0)+IF(AI33="D",1,0)+IF(AJ33="D",1,0)+IF(AK33="D",1,0)</f>
        <v>0</v>
      </c>
      <c r="CM33" s="50">
        <f>IF(OR(AH33="X",AH33="A"),$D$9,IF(AH33="D",$D$10,AH33))</f>
        <v>0</v>
      </c>
      <c r="CN33" s="50">
        <f>IF(OR(AI33="X",AI33="A"),$D$9,IF(AI33="D",$D$10,AI33))</f>
        <v>0</v>
      </c>
      <c r="CO33" s="50">
        <f>IF(OR(AJ33="X",AJ33="A"),$D$9,IF(AJ33="D",$D$10,AJ33))</f>
        <v>0</v>
      </c>
      <c r="CP33" s="50">
        <f>IF(OR(AK33="X",AK33="A"),$D$9,IF(AK33="D",$D$10,AK33))</f>
        <v>0</v>
      </c>
      <c r="CQ33" s="50">
        <f>IF($D$33="",999999,IF(SUM(CM33:CP33)=0,999999,IF($EI$33=0,999999,IF(AND(CL33=$BP$10,$A$13=1),$D$13,IF(AND(CL33=$BP$10,$A$13=0),SUM(CM33:CP33),IF(AND(CK33&lt;$BP$12,$A$11=1),$D$11,IF(AND(CK33&lt;$BP$12,$A$11=0),SUM(CM33:CP33),SUM(CM33:CP33))))))))</f>
        <v>999999</v>
      </c>
      <c r="CR33" s="50">
        <f>1+IF(CQ33&gt;CQ35,1,0)+IF(CQ33&gt;CQ37,1,0)+IF(CQ33&gt;CQ39,1,0)+IF(CQ33&gt;CQ41,1,0)+IF(CQ33&gt;CQ43,1,0)+IF(CQ33&gt;CQ45,1,0)+IF(CQ33&gt;CQ47,1,0)+IF(CQ33&gt;CQ49,1,0)+IF(CQ33&gt;CQ51,1,0)+IF(CQ33&gt;CQ53,1,0)+IF(CQ33&gt;CQ55,1,0)+IF(CQ33&gt;CQ57,1,0)+IF(CQ33&gt;CQ59,1,0)+IF(CQ33&gt;CQ61,1,0)+IF(CQ33&gt;CQ63,1,0)+IF(CQ33&gt;CQ65,1,0)+IF(CQ33&gt;CQ17,1,0)+IF(CQ33&gt;CQ19,1,0)+IF(CQ33&gt;CQ21,1,0)+IF(CQ33&gt;CQ23,1,0)+IF(CQ33&gt;CQ25,1,0)+IF(CQ33&gt;CQ27,1,0)+IF(CQ33&gt;CQ29,1,0)+IF(CQ33&gt;CQ31,1,0)+IF(CQ33&gt;CQ67,1,0)+IF(CQ33&gt;CQ69,1,0)+IF(CQ33&gt;CQ71,1,0)+IF(CQ33&gt;CQ73,1,0)+IF(CQ33&gt;CQ75,1,0)+IF(CQ33&gt;CQ77,1,0)+IF(CQ33&gt;CQ79,1,0)+IF(CQ33&gt;CQ81,1,0)+IF(CQ33&gt;CQ83,1,0)+IF(CQ33&gt;CQ85,1,0)</f>
        <v>1</v>
      </c>
      <c r="CS33" s="54">
        <f>($C$6-CR33+1)*$BQ$33*AO33</f>
        <v>0</v>
      </c>
      <c r="CT33" s="51">
        <f>0+IF(AQ33&gt;0,1,0)+IF(AR33&gt;0,1,0)+IF(AS33&gt;0,1,0)+IF(AT33&gt;0,1,0)-IF(AQ33="X",1,0)-IF(AR33="X",1,0)-IF(AS33="X",1,0)-IF(AT33="X",1,0)-IF(AQ33="D",1,0)-IF(AR33="D",1,0)-IF(AS33="D",1,0)-IF(AT33="D",1,0)</f>
        <v>0</v>
      </c>
      <c r="CU33" s="50">
        <f>0+IF(AQ33="D",1,0)+IF(AR33="D",1,0)+IF(AS33="D",1,0)+IF(AT33="D",1,0)</f>
        <v>0</v>
      </c>
      <c r="CV33" s="50">
        <f>IF(OR(AQ33="X",AQ33="A"),$D$9,IF(AQ33="D",$D$10,AQ33))</f>
        <v>0</v>
      </c>
      <c r="CW33" s="50">
        <f>IF(OR(AR33="X",AR33="A"),$D$9,IF(AR33="D",$D$10,AR33))</f>
        <v>0</v>
      </c>
      <c r="CX33" s="50">
        <f>IF(OR(AS33="X",AS33="A"),$D$9,IF(AS33="D",$D$10,AS33))</f>
        <v>0</v>
      </c>
      <c r="CY33" s="50">
        <f>IF(OR(AT33="X",AT33="A"),$D$9,IF(AT33="D",$D$10,AT33))</f>
        <v>0</v>
      </c>
      <c r="CZ33" s="50">
        <f>IF($D$33="",999999,IF(SUM(CV33:CY33)=0,999999,IF($EI$33=0,999999,IF(AND(CU33=$BP$10,$A$13=1),$D$13,IF(AND(CU33=$BP$10,$A$13=0),SUM(CV33:CY33),IF(AND(CT33&lt;$BP$12,$A$11=1),$D$11,IF(AND(CT33&lt;$BP$12,$A$11=0),SUM(CV33:CY33),SUM(CV33:CY33))))))))</f>
        <v>999999</v>
      </c>
      <c r="DA33" s="50">
        <f>1+IF(CZ33&gt;CZ35,1,0)+IF(CZ33&gt;CZ37,1,0)+IF(CZ33&gt;CZ39,1,0)+IF(CZ33&gt;CZ41,1,0)+IF(CZ33&gt;CZ43,1,0)+IF(CZ33&gt;CZ45,1,0)+IF(CZ33&gt;CZ47,1,0)+IF(CZ33&gt;CZ49,1,0)+IF(CZ33&gt;CZ51,1,0)+IF(CZ33&gt;CZ53,1,0)+IF(CZ33&gt;CZ55,1,0)+IF(CZ33&gt;CZ57,1,0)+IF(CZ33&gt;CZ59,1,0)+IF(CZ33&gt;CZ61,1,0)+IF(CZ33&gt;CZ63,1,0)+IF(CZ33&gt;CZ65,1,0)+IF(CZ33&gt;CZ17,1,0)+IF(CZ33&gt;CZ19,1,0)+IF(CZ33&gt;CZ21,1,0)+IF(CZ33&gt;CZ23,1,0)+IF(CZ33&gt;CZ25,1,0)+IF(CZ33&gt;CZ27,1,0)+IF(CZ33&gt;CZ29,1,0)+IF(CZ33&gt;CZ31,1,0)+IF(CZ33&gt;CZ67,1,0)+IF(CZ33&gt;CZ69,1,0)+IF(CZ33&gt;CZ71,1,0)+IF(CZ33&gt;CZ73,1,0)+IF(CZ33&gt;CZ75,1,0)+IF(CZ33&gt;CZ77,1,0)+IF(CZ33&gt;CZ79,1,0)+IF(CZ33&gt;CZ81,1,0)+IF(CZ33&gt;CZ83,1,0)+IF(CZ33&gt;CZ85,1,0)</f>
        <v>1</v>
      </c>
      <c r="DB33" s="54">
        <f>($C$6-DA33+1)*$BQ$33*AX33</f>
        <v>0</v>
      </c>
      <c r="DC33" s="51">
        <f>0+IF(AZ33&gt;0,1,0)+IF(BA33&gt;0,1,0)+IF(BB33&gt;0,1,0)+IF(BC33&gt;0,1,0)-IF(AZ33="X",1,0)-IF(BA33="X",1,0)-IF(BB33="X",1,0)-IF(BC33="X",1,0)-IF(AZ33="D",1,0)-IF(BA33="D",1,0)-IF(BB33="D",1,0)-IF(BC33="D",1,0)</f>
        <v>0</v>
      </c>
      <c r="DD33" s="50">
        <f>0+IF(AZ33="D",1,0)+IF(BA33="D",1,0)+IF(BB33="D",1,0)+IF(BC33="D",1,0)</f>
        <v>0</v>
      </c>
      <c r="DE33" s="50">
        <f>IF(OR(AZ33="X",AZ33="A"),$D$9,IF(AZ33="D",$D$10,AZ33))</f>
        <v>0</v>
      </c>
      <c r="DF33" s="50">
        <f>IF(OR(BA33="X",BA33="A"),$D$9,IF(BA33="D",$D$10,BA33))</f>
        <v>0</v>
      </c>
      <c r="DG33" s="50">
        <f>IF(OR(BB33="X",BB33="A"),$D$9,IF(BB33="D",$D$10,BB33))</f>
        <v>0</v>
      </c>
      <c r="DH33" s="50">
        <f>IF(OR(BC33="X",BC33="A"),$D$9,IF(BC33="D",$D$10,BC33))</f>
        <v>0</v>
      </c>
      <c r="DI33" s="50">
        <f>IF($D$33="",999999,IF(SUM(DE33:DH33)=0,999999,IF($EI$33=0,999999,IF(AND(DD33=$BP$10,$A$13=1),$D$13,IF(AND(DD33=$BP$10,$A$13=0),SUM(DE33:DH33),IF(AND(DC33&lt;$BP$12,$A$11=1),$D$11,IF(AND(DC33&lt;$BP$12,$A$11=0),SUM(DE33:DH33),SUM(DE33:DH33))))))))</f>
        <v>999999</v>
      </c>
      <c r="DJ33" s="50">
        <f>1+IF(DI33&gt;DI35,1,0)+IF(DI33&gt;DI37,1,0)+IF(DI33&gt;DI39,1,0)+IF(DI33&gt;DI41,1,0)+IF(DI33&gt;DI43,1,0)+IF(DI33&gt;DI45,1,0)+IF(DI33&gt;DI47,1,0)+IF(DI33&gt;DI49,1,0)+IF(DI33&gt;DI51,1,0)+IF(DI33&gt;DI53,1,0)+IF(DI33&gt;DI55,1,0)+IF(DI33&gt;DI57,1,0)+IF(DI33&gt;DI59,1,0)+IF(DI33&gt;DI61,1,0)+IF(DI33&gt;DI63,1,0)+IF(DI33&gt;DI65,1,0)+IF(DI33&gt;DI17,1,0)+IF(DI33&gt;DI19,1,0)+IF(DI33&gt;DI21,1,0)+IF(DI33&gt;DI23,1,0)+IF(DI33&gt;DI25,1,0)+IF(DI33&gt;DI27,1,0)+IF(DI33&gt;DI29,1,0)+IF(DI33&gt;DI31,1,0)+IF(DI33&gt;DI67,1,0)+IF(DI33&gt;DI69,1,0)+IF(DI33&gt;DI71,1,0)+IF(DI33&gt;DI73,1,0)+IF(DI33&gt;DI75,1,0)+IF(DI33&gt;DI77,1,0)+IF(DI33&gt;DI79,1,0)+IF(DI33&gt;DI81,1,0)+IF(DI33&gt;DI83,1,0)+IF(DI33&gt;DI85,1,0)</f>
        <v>1</v>
      </c>
      <c r="DK33" s="54">
        <f>($C$6-DJ33+1)*$BQ$33*BG33</f>
        <v>0</v>
      </c>
      <c r="DM33" s="11"/>
      <c r="DN33" s="69">
        <f>1+IF(DO33&lt;DO17,1)+IF(DO33&lt;DO19,1)+IF(DO33&lt;DO21,1)+IF(DO33&lt;DO23,1)+IF(DO33&lt;DO25,1)+IF(DO33&lt;DO27,1)+IF(DO33&lt;DO29,1)+IF(DO33&lt;DO31,1)+IF(DO33&lt;DO35,1)+IF(DO33&lt;DO37,1)+IF(DO33&lt;DO39,1)+IF(DO33&lt;DO41,1)+IF(DO33&lt;DO43,1)+IF(DO33&lt;DO45,1)+IF(DO33&lt;DO47,1)+IF(DO33&lt;DO49,1)+IF(DO33&lt;DO51,1)+IF(DO33&lt;DO53,1)+IF(DO33&lt;DO55,1)+IF(DO33&lt;DO57,1)+IF(DO33&lt;DO59,1)+IF(DO33&lt;DO61,1)+IF(DO33&lt;DO63,1)+IF(DO33&lt;DO65,1)+IF(DO33&lt;DO67,1)+IF(DO33&lt;DO69,1)+IF(DO33&lt;DO71,1)+IF(DO33&lt;DO73,1)+IF(DO33&lt;DO75,1)+IF(DO33&lt;DO77,1)+IF(DO33&lt;DO79,1)+IF(DO33&lt;DO81,1)+IF(DO33&lt;DO83,1)+IF(DO33&lt;DO85,1)</f>
        <v>27</v>
      </c>
      <c r="DO33" s="45">
        <f>DS33+0.09</f>
        <v>0.09</v>
      </c>
      <c r="DP33" s="7"/>
      <c r="DQ33" s="43">
        <f>DN33</f>
        <v>27</v>
      </c>
      <c r="DR33" s="8">
        <f>1+IF(DS33&lt;DS17,1)+IF(DS33&lt;DS19,1)+IF(DS33&lt;DS21,1)+IF(DS33&lt;DS23,1)+IF(DS33&lt;DS25,1)+IF(DS33&lt;DS27,1)+IF(DS33&lt;DS29,1)+IF(DS33&lt;DS31,1)+IF(DS33&lt;DS35,1)+IF(DS33&lt;DS37,1)+IF(DS33&lt;DS39,1)+IF(DS33&lt;DS41,1)+IF(DS33&lt;DS43,1)+IF(DS33&lt;DS45,1)+IF(DS33&lt;DS47,1)+IF(DS33&lt;DS49,1)+IF(DS33&lt;DS51,1)+IF(DS33&lt;DS53,1)+IF(DS33&lt;DS55,1)+IF(DS33&lt;DS57,1)+IF(DS33&lt;DS59,1)+IF(DS33&lt;DS61,1)+IF(DS33&lt;DS63,1)+IF(DS33&lt;DS65,1)+IF(DS33&lt;DS67,1)+IF(DS33&lt;DS69,1)+IF(DS33&lt;DS71,1)+IF(DS33&lt;DS73,1)+IF(DS33&lt;DS75,1)+IF(DS33&lt;DS77,1)+IF(DS33&lt;DS79,1)+IF(DS33&lt;DS81,1)+IF(DS33&lt;DS83,1)+IF(DS33&lt;DS85,1)</f>
        <v>1</v>
      </c>
      <c r="DS33" s="59">
        <f>(((DU33*10000000)+(500000-DV33)+(5000-EB33))*EI33)+IF(DT33="",0,1)</f>
        <v>0</v>
      </c>
      <c r="DT33" s="8">
        <f>IF(D33="","",D33)</f>
      </c>
      <c r="DU33" s="8">
        <f>SUM(V33,AE33,AN33,AW33,BF33)*EI33</f>
        <v>0</v>
      </c>
      <c r="DV33" s="8">
        <f>0+IF(BY33&lt;999999,BY33,0)+IF(CH33&lt;999999,CH33,0)+IF(CQ33&lt;999999,CQ33,0)+IF(CZ33&lt;999999,CZ33,0)+IF(DI33&lt;999999,DI33,0)*EI33</f>
        <v>0</v>
      </c>
      <c r="DW33" s="8">
        <f>BZ33*W33*EI33</f>
        <v>0</v>
      </c>
      <c r="DX33" s="8">
        <f>CI33*AF33*EI33</f>
        <v>0</v>
      </c>
      <c r="DY33" s="8">
        <f>CR33*AO33*EI33</f>
        <v>0</v>
      </c>
      <c r="DZ33" s="8">
        <f>DA33*AX33*EI33</f>
        <v>0</v>
      </c>
      <c r="EA33" s="8">
        <f>DJ33*BG33*EI33</f>
        <v>0</v>
      </c>
      <c r="EB33" s="8">
        <f>SUM(DW33:EA33)</f>
        <v>0</v>
      </c>
      <c r="EC33" s="8">
        <f>IF(0+(IF(Q33="X",1,0)+(IF(R33="X",1,0)+(IF(S33="X",1,0)+(IF(P33="X",1,0)))))&gt;=$BP$10,1,0)</f>
        <v>1</v>
      </c>
      <c r="ED33" s="8">
        <f>IF(0+(IF(Z33="X",1,0)+(IF(AA33="X",1,0)+(IF(AB33="X",1,0)+(IF(Y33="X",1,0)))))&gt;=$BP$10,1,0)</f>
        <v>1</v>
      </c>
      <c r="EE33" s="8">
        <f>IF(0+(IF(AI33="X",1,0)+(IF(AJ33="X",1,0)+(IF(AK33="X",1,0)+(IF(AH33="X",1,0)))))&gt;=$BP$10,1,0)</f>
        <v>1</v>
      </c>
      <c r="EF33" s="8">
        <f>IF(0+(IF(AR33="X",1,0)+(IF(AS33="X",1,0)+(IF(AT33="X",1,0)+(IF(AQ33="X",1,0)))))&gt;=$BP$10,1,0)</f>
        <v>1</v>
      </c>
      <c r="EG33" s="8">
        <f>IF(0+(IF(BA33="X",1,0)+(IF(BB33="X",1,0)+(IF(BC33="X",1,0)+(IF(AZ33="X",1,0)))))&gt;=$BP$10,1,0)</f>
        <v>1</v>
      </c>
      <c r="EH33" s="8">
        <f>SUM(EC33:EG33)*$A$15</f>
        <v>5</v>
      </c>
      <c r="EI33" s="8">
        <f>IF(EH33&gt;=2,0,BQ33)</f>
        <v>0</v>
      </c>
      <c r="EJ33" s="1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1"/>
      <c r="FU33" s="91"/>
      <c r="FV33" s="91"/>
      <c r="FW33" s="91"/>
      <c r="FX33" s="91"/>
      <c r="FY33" s="91"/>
      <c r="FZ33" s="91"/>
      <c r="GA33" s="91"/>
      <c r="GB33" s="91"/>
      <c r="GC33" s="91"/>
      <c r="GD33" s="91"/>
      <c r="GE33" s="91"/>
      <c r="GF33" s="91"/>
      <c r="GG33" s="91"/>
      <c r="GH33" s="91"/>
    </row>
    <row r="34" spans="1:190" ht="6" customHeight="1">
      <c r="A34" s="20"/>
      <c r="B34" s="20"/>
      <c r="C34" s="37"/>
      <c r="D34" s="20"/>
      <c r="E34" s="20"/>
      <c r="F34" s="20"/>
      <c r="G34" s="20"/>
      <c r="H34" s="20"/>
      <c r="I34" s="20"/>
      <c r="J34" s="20"/>
      <c r="K34" s="20"/>
      <c r="L34" s="20"/>
      <c r="M34" s="20"/>
      <c r="N34" s="20"/>
      <c r="O34" s="20"/>
      <c r="P34" s="38"/>
      <c r="Q34" s="38"/>
      <c r="R34" s="38"/>
      <c r="S34" s="38"/>
      <c r="T34" s="38"/>
      <c r="U34" s="38"/>
      <c r="V34" s="38"/>
      <c r="W34" s="28"/>
      <c r="X34" s="38"/>
      <c r="Y34" s="38"/>
      <c r="Z34" s="38"/>
      <c r="AA34" s="38"/>
      <c r="AB34" s="38"/>
      <c r="AC34" s="38"/>
      <c r="AD34" s="38"/>
      <c r="AE34" s="38"/>
      <c r="AF34" s="28"/>
      <c r="AG34" s="38"/>
      <c r="AH34" s="38"/>
      <c r="AI34" s="38"/>
      <c r="AJ34" s="38"/>
      <c r="AK34" s="38"/>
      <c r="AL34" s="38"/>
      <c r="AM34" s="38"/>
      <c r="AN34" s="38"/>
      <c r="AO34" s="28"/>
      <c r="AP34" s="38"/>
      <c r="AQ34" s="38"/>
      <c r="AR34" s="38"/>
      <c r="AS34" s="38"/>
      <c r="AT34" s="38"/>
      <c r="AU34" s="38"/>
      <c r="AV34" s="38"/>
      <c r="AW34" s="38"/>
      <c r="AX34" s="28"/>
      <c r="AY34" s="38"/>
      <c r="AZ34" s="38"/>
      <c r="BA34" s="38"/>
      <c r="BB34" s="38"/>
      <c r="BC34" s="38"/>
      <c r="BD34" s="38"/>
      <c r="BE34" s="38"/>
      <c r="BF34" s="38"/>
      <c r="BG34" s="28"/>
      <c r="BI34" s="41"/>
      <c r="BJ34" s="41"/>
      <c r="BK34" s="41"/>
      <c r="BL34" s="41"/>
      <c r="BM34" s="41"/>
      <c r="BN34" s="41"/>
      <c r="BO34" s="41"/>
      <c r="BP34" s="41"/>
      <c r="BQ34" s="22"/>
      <c r="BS34" s="51"/>
      <c r="BT34" s="50"/>
      <c r="BU34" s="50"/>
      <c r="BV34" s="50"/>
      <c r="BW34" s="50"/>
      <c r="BX34" s="50"/>
      <c r="BY34" s="50"/>
      <c r="BZ34" s="50"/>
      <c r="CA34" s="54"/>
      <c r="CB34" s="51"/>
      <c r="CC34" s="50"/>
      <c r="CD34" s="50"/>
      <c r="CE34" s="50"/>
      <c r="CF34" s="50"/>
      <c r="CG34" s="50"/>
      <c r="CH34" s="50"/>
      <c r="CI34" s="50"/>
      <c r="CJ34" s="54"/>
      <c r="CK34" s="51"/>
      <c r="CL34" s="50"/>
      <c r="CM34" s="50"/>
      <c r="CN34" s="50"/>
      <c r="CO34" s="50"/>
      <c r="CP34" s="50"/>
      <c r="CQ34" s="50"/>
      <c r="CR34" s="50"/>
      <c r="CS34" s="54"/>
      <c r="CT34" s="51"/>
      <c r="CU34" s="50"/>
      <c r="CV34" s="50"/>
      <c r="CW34" s="50"/>
      <c r="CX34" s="50"/>
      <c r="CY34" s="50"/>
      <c r="CZ34" s="50"/>
      <c r="DA34" s="50"/>
      <c r="DB34" s="54"/>
      <c r="DC34" s="51"/>
      <c r="DD34" s="50"/>
      <c r="DE34" s="50"/>
      <c r="DF34" s="50"/>
      <c r="DG34" s="50"/>
      <c r="DH34" s="50"/>
      <c r="DI34" s="50"/>
      <c r="DJ34" s="50"/>
      <c r="DK34" s="54"/>
      <c r="DM34" s="11"/>
      <c r="DN34" s="69"/>
      <c r="DO34" s="58"/>
      <c r="DP34" s="7"/>
      <c r="DQ34" s="42"/>
      <c r="DR34" s="69"/>
      <c r="DS34" s="60"/>
      <c r="DT34" s="39"/>
      <c r="DU34" s="39"/>
      <c r="DV34" s="39"/>
      <c r="DW34" s="39"/>
      <c r="DX34" s="39"/>
      <c r="DY34" s="39"/>
      <c r="DZ34" s="39"/>
      <c r="EA34" s="39"/>
      <c r="EB34" s="39"/>
      <c r="EC34" s="39"/>
      <c r="ED34" s="39"/>
      <c r="EE34" s="39"/>
      <c r="EF34" s="39"/>
      <c r="EG34" s="39"/>
      <c r="EH34" s="39"/>
      <c r="EI34" s="39"/>
      <c r="EJ34" s="1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1"/>
      <c r="FU34" s="91"/>
      <c r="FV34" s="91"/>
      <c r="FW34" s="91"/>
      <c r="FX34" s="91"/>
      <c r="FY34" s="91"/>
      <c r="FZ34" s="91"/>
      <c r="GA34" s="91"/>
      <c r="GB34" s="91"/>
      <c r="GC34" s="91"/>
      <c r="GD34" s="91"/>
      <c r="GE34" s="91"/>
      <c r="GF34" s="91"/>
      <c r="GG34" s="91"/>
      <c r="GH34" s="91"/>
    </row>
    <row r="35" spans="1:190" ht="12.75">
      <c r="A35" s="20"/>
      <c r="B35" s="20"/>
      <c r="C35" s="37">
        <v>10</v>
      </c>
      <c r="D35" s="116"/>
      <c r="E35" s="116"/>
      <c r="F35" s="116"/>
      <c r="G35" s="116"/>
      <c r="H35" s="116"/>
      <c r="I35" s="116"/>
      <c r="J35" s="116"/>
      <c r="K35" s="116"/>
      <c r="L35" s="116"/>
      <c r="M35" s="116"/>
      <c r="N35" s="38"/>
      <c r="O35" s="20"/>
      <c r="P35" s="44"/>
      <c r="Q35" s="44"/>
      <c r="R35" s="44"/>
      <c r="S35" s="44"/>
      <c r="T35" s="39">
        <f>BY35</f>
        <v>999999</v>
      </c>
      <c r="U35" s="40">
        <f>BZ35*W35</f>
        <v>0</v>
      </c>
      <c r="V35" s="39">
        <f>CA35</f>
        <v>0</v>
      </c>
      <c r="W35" s="28">
        <f>IF(AND(P35="",Q35="",R35="",S35=""),0,1)*$EI$35</f>
        <v>0</v>
      </c>
      <c r="X35" s="38"/>
      <c r="Y35" s="44"/>
      <c r="Z35" s="44"/>
      <c r="AA35" s="44"/>
      <c r="AB35" s="44"/>
      <c r="AC35" s="39">
        <f>CH35</f>
        <v>999999</v>
      </c>
      <c r="AD35" s="40">
        <f>CI35*AF35</f>
        <v>0</v>
      </c>
      <c r="AE35" s="39">
        <f>CJ35</f>
        <v>0</v>
      </c>
      <c r="AF35" s="28">
        <f>IF(AND(Y35="",Z35="",AA35="",AB35=""),0,1)*$EI$35</f>
        <v>0</v>
      </c>
      <c r="AG35" s="38"/>
      <c r="AH35" s="44"/>
      <c r="AI35" s="44"/>
      <c r="AJ35" s="44"/>
      <c r="AK35" s="44"/>
      <c r="AL35" s="39">
        <f>CQ35</f>
        <v>999999</v>
      </c>
      <c r="AM35" s="40">
        <f>CR35*AO35</f>
        <v>0</v>
      </c>
      <c r="AN35" s="39">
        <f>CS35</f>
        <v>0</v>
      </c>
      <c r="AO35" s="28">
        <f>IF(AND(AH35="",AI35="",AJ35="",AK35=""),0,1)*$EI$35</f>
        <v>0</v>
      </c>
      <c r="AP35" s="38"/>
      <c r="AQ35" s="44"/>
      <c r="AR35" s="44"/>
      <c r="AS35" s="44"/>
      <c r="AT35" s="44"/>
      <c r="AU35" s="39">
        <f>CZ35</f>
        <v>999999</v>
      </c>
      <c r="AV35" s="40">
        <f>DA35*AX35</f>
        <v>0</v>
      </c>
      <c r="AW35" s="39">
        <f>DB35</f>
        <v>0</v>
      </c>
      <c r="AX35" s="28">
        <f>IF(AND(AQ35="",AR35="",AS35="",AT35=""),0,1)*$EI$35</f>
        <v>0</v>
      </c>
      <c r="AY35" s="38"/>
      <c r="AZ35" s="44"/>
      <c r="BA35" s="44"/>
      <c r="BB35" s="44"/>
      <c r="BC35" s="44"/>
      <c r="BD35" s="39">
        <f>DI35</f>
        <v>999999</v>
      </c>
      <c r="BE35" s="40">
        <f>DJ35*BG35</f>
        <v>0</v>
      </c>
      <c r="BF35" s="39">
        <f>DK35</f>
        <v>0</v>
      </c>
      <c r="BG35" s="28">
        <f>IF(AND(AZ35="",BA35="",BB35="",BC35=""),0,1)*$EI$35</f>
        <v>0</v>
      </c>
      <c r="BI35" s="41"/>
      <c r="BJ35" s="41"/>
      <c r="BK35" s="41"/>
      <c r="BL35" s="41"/>
      <c r="BM35" s="41"/>
      <c r="BN35" s="41"/>
      <c r="BO35" s="41"/>
      <c r="BP35" s="41"/>
      <c r="BQ35" s="22">
        <f>IF(D35="",0,1)</f>
        <v>0</v>
      </c>
      <c r="BS35" s="51">
        <f>0+IF(P35&gt;0,1,0)+IF(Q35&gt;0,1,0)+IF(R35&gt;0,1,0)+IF(S35&gt;0,1,0)-IF(P35="X",1,0)-IF(Q35="X",1,0)-IF(R35="X",1,0)-IF(S35="X",1,0)-IF(P35="D",1,0)-IF(Q35="D",1,0)-IF(R35="D",1,0)-IF(S35="D",1,0)</f>
        <v>0</v>
      </c>
      <c r="BT35" s="50">
        <f>0+IF(P35="D",1,0)+IF(Q35="D",1,0)+IF(R35="D",1,0)+IF(S35="D",1,0)</f>
        <v>0</v>
      </c>
      <c r="BU35" s="50">
        <f>IF(OR(P35="X",P35="A"),$D$9,IF(P35="D",$D$10,P35))</f>
        <v>0</v>
      </c>
      <c r="BV35" s="50">
        <f>IF(OR(Q35="X",Q35="A"),$D$9,IF(Q35="D",$D$10,Q35))</f>
        <v>0</v>
      </c>
      <c r="BW35" s="50">
        <f>IF(OR(R35="X",R35="A"),$D$9,IF(R35="D",$D$10,R35))</f>
        <v>0</v>
      </c>
      <c r="BX35" s="50">
        <f>IF(OR(S35="X",S35="A"),$D$9,IF(S35="D",$D$10,S35))</f>
        <v>0</v>
      </c>
      <c r="BY35" s="50">
        <f>IF($D$35="",999999,IF(SUM(BU35:BX35)=0,999999,IF($EI$35=0,999999,IF(AND(BT35=$BP$10,$A$13=1),$D$13,IF(AND(BT35=$BP$10,$A$13=0),SUM(BU35:BX35),IF(AND(BS35&lt;$BP$12,$A$11=1),$D$11,IF(AND(BS35&lt;$BP$12,$A$11=0),SUM(BU35:BX35),SUM(BU35:BX35))))))))</f>
        <v>999999</v>
      </c>
      <c r="BZ35" s="50">
        <f>1+IF(BY35&gt;BY37,1,0)+IF(BY35&gt;BY39,1,0)+IF(BY35&gt;BY41,1,0)+IF(BY35&gt;BY43,1,0)+IF(BY35&gt;BY45,1,0)+IF(BY35&gt;BY47,1,0)+IF(BY35&gt;BY49,1,0)+IF(BY35&gt;BY51,1,0)+IF(BY35&gt;BY53,1,0)+IF(BY35&gt;BY55,1,0)+IF(BY35&gt;BY57,1,0)+IF(BY35&gt;BY59,1,0)+IF(BY35&gt;BY61,1,0)+IF(BY35&gt;BY63,1,0)+IF(BY35&gt;BY65,1,0)+IF(BY35&gt;BY17,1,0)+IF(BY35&gt;BY19,1,0)+IF(BY35&gt;BY21,1,0)+IF(BY35&gt;BY23,1,0)+IF(BY35&gt;BY25,1,0)+IF(BY35&gt;BY27,1,0)+IF(BY35&gt;BY29,1,0)+IF(BY35&gt;BY31,1,0)+IF(BY35&gt;BY33,1,0)+IF(BY35&gt;BY67,1,0)+IF(BY35&gt;BY69,1,0)+IF(BY35&gt;BY71,1,0)+IF(BY35&gt;BY73,1,0)+IF(BY35&gt;BY75,1,0)+IF(BY35&gt;BY77,1,0)+IF(BY35&gt;BY79,1,0)+IF(BY35&gt;BY81,1,0)+IF(BY35&gt;BY83,1,0)+IF(BY35&gt;BY85,1,0)</f>
        <v>1</v>
      </c>
      <c r="CA35" s="54">
        <f>($C$6-BZ35+1)*$BQ$35*W35</f>
        <v>0</v>
      </c>
      <c r="CB35" s="51">
        <f>0+IF(Y35&gt;0,1,0)+IF(Z35&gt;0,1,0)+IF(AA35&gt;0,1,0)+IF(AB35&gt;0,1,0)-IF(Y35="X",1,0)-IF(Z35="X",1,0)-IF(AA35="X",1,0)-IF(AB35="X",1,0)-IF(Y35="D",1,0)-IF(Z35="D",1,0)-IF(AA35="D",1,0)-IF(AB35="D",1,0)</f>
        <v>0</v>
      </c>
      <c r="CC35" s="50">
        <f>0+IF(Y35="D",1,0)+IF(Z35="D",1,0)+IF(AA35="D",1,0)+IF(AB35="D",1,0)</f>
        <v>0</v>
      </c>
      <c r="CD35" s="50">
        <f>IF(OR(Y35="X",Y35="A"),$D$9,IF(Y35="D",$D$10,Y35))</f>
        <v>0</v>
      </c>
      <c r="CE35" s="50">
        <f>IF(OR(Z35="X",Z35="A"),$D$9,IF(Z35="D",$D$10,Z35))</f>
        <v>0</v>
      </c>
      <c r="CF35" s="50">
        <f>IF(OR(AA35="X",AA35="A"),$D$9,IF(AA35="D",$D$10,AA35))</f>
        <v>0</v>
      </c>
      <c r="CG35" s="50">
        <f>IF(OR(AB35="X",AB35="A"),$D$9,IF(AB35="D",$D$10,AB35))</f>
        <v>0</v>
      </c>
      <c r="CH35" s="50">
        <f>IF($D$35="",999999,IF(SUM(CD35:CG35)=0,999999,IF($EI$35=0,999999,IF(AND(CC35=$BP$10,$A$13=1),$D$13,IF(AND(CC35=$BP$10,$A$13=0),SUM(CD35:CG35),IF(AND(CB35&lt;$BP$12,$A$11=1),$D$11,IF(AND(CB35&lt;$BP$12,$A$11=0),SUM(CD35:CG35),SUM(CD35:CG35))))))))</f>
        <v>999999</v>
      </c>
      <c r="CI35" s="50">
        <f>1+IF(CH35&gt;CH37,1,0)+IF(CH35&gt;CH39,1,0)+IF(CH35&gt;CH41,1,0)+IF(CH35&gt;CH43,1,0)+IF(CH35&gt;CH45,1,0)+IF(CH35&gt;CH47,1,0)+IF(CH35&gt;CH49,1,0)+IF(CH35&gt;CH51,1,0)+IF(CH35&gt;CH53,1,0)+IF(CH35&gt;CH55,1,0)+IF(CH35&gt;CH57,1,0)+IF(CH35&gt;CH59,1,0)+IF(CH35&gt;CH61,1,0)+IF(CH35&gt;CH63,1,0)+IF(CH35&gt;CH65,1,0)+IF(CH35&gt;CH17,1,0)+IF(CH35&gt;CH19,1,0)+IF(CH35&gt;CH21,1,0)+IF(CH35&gt;CH23,1,0)+IF(CH35&gt;CH25,1,0)+IF(CH35&gt;CH27,1,0)+IF(CH35&gt;CH29,1,0)+IF(CH35&gt;CH31,1,0)+IF(CH35&gt;CH33,1,0)+IF(CH35&gt;CH67,1,0)+IF(CH35&gt;CH69,1,0)+IF(CH35&gt;CH71,1,0)+IF(CH35&gt;CH73,1,0)+IF(CH35&gt;CH75,1,0)+IF(CH35&gt;CH77,1,0)+IF(CH35&gt;CH79,1,0)+IF(CH35&gt;CH81,1,0)+IF(CH35&gt;CH83,1,0)+IF(CH35&gt;CH85,1,0)</f>
        <v>1</v>
      </c>
      <c r="CJ35" s="54">
        <f>($C$6-CI35+1)*$BQ$35*AF35</f>
        <v>0</v>
      </c>
      <c r="CK35" s="51">
        <f>0+IF(AH35&gt;0,1,0)+IF(AI35&gt;0,1,0)+IF(AJ35&gt;0,1,0)+IF(AK35&gt;0,1,0)-IF(AH35="X",1,0)-IF(AI35="X",1,0)-IF(AJ35="X",1,0)-IF(AK35="X",1,0)-IF(AH35="D",1,0)-IF(AI35="D",1,0)-IF(AJ35="D",1,0)-IF(AK35="D",1,0)</f>
        <v>0</v>
      </c>
      <c r="CL35" s="50">
        <f>0+IF(AH35="D",1,0)+IF(AI35="D",1,0)+IF(AJ35="D",1,0)+IF(AK35="D",1,0)</f>
        <v>0</v>
      </c>
      <c r="CM35" s="50">
        <f>IF(OR(AH35="X",AH35="A"),$D$9,IF(AH35="D",$D$10,AH35))</f>
        <v>0</v>
      </c>
      <c r="CN35" s="50">
        <f>IF(OR(AI35="X",AI35="A"),$D$9,IF(AI35="D",$D$10,AI35))</f>
        <v>0</v>
      </c>
      <c r="CO35" s="50">
        <f>IF(OR(AJ35="X",AJ35="A"),$D$9,IF(AJ35="D",$D$10,AJ35))</f>
        <v>0</v>
      </c>
      <c r="CP35" s="50">
        <f>IF(OR(AK35="X",AK35="A"),$D$9,IF(AK35="D",$D$10,AK35))</f>
        <v>0</v>
      </c>
      <c r="CQ35" s="50">
        <f>IF($D$35="",999999,IF(SUM(CM35:CP35)=0,999999,IF($EI$35=0,999999,IF(AND(CL35=$BP$10,$A$13=1),$D$13,IF(AND(CL35=$BP$10,$A$13=0),SUM(CM35:CP35),IF(AND(CK35&lt;$BP$12,$A$11=1),$D$11,IF(AND(CK35&lt;$BP$12,$A$11=0),SUM(CM35:CP35),SUM(CM35:CP35))))))))</f>
        <v>999999</v>
      </c>
      <c r="CR35" s="50">
        <f>1+IF(CQ35&gt;CQ37,1,0)+IF(CQ35&gt;CQ39,1,0)+IF(CQ35&gt;CQ41,1,0)+IF(CQ35&gt;CQ43,1,0)+IF(CQ35&gt;CQ45,1,0)+IF(CQ35&gt;CQ47,1,0)+IF(CQ35&gt;CQ49,1,0)+IF(CQ35&gt;CQ51,1,0)+IF(CQ35&gt;CQ53,1,0)+IF(CQ35&gt;CQ55,1,0)+IF(CQ35&gt;CQ57,1,0)+IF(CQ35&gt;CQ59,1,0)+IF(CQ35&gt;CQ61,1,0)+IF(CQ35&gt;CQ63,1,0)+IF(CQ35&gt;CQ65,1,0)+IF(CQ35&gt;CQ17,1,0)+IF(CQ35&gt;CQ19,1,0)+IF(CQ35&gt;CQ21,1,0)+IF(CQ35&gt;CQ23,1,0)+IF(CQ35&gt;CQ25,1,0)+IF(CQ35&gt;CQ27,1,0)+IF(CQ35&gt;CQ29,1,0)+IF(CQ35&gt;CQ31,1,0)+IF(CQ35&gt;CQ33,1,0)+IF(CQ35&gt;CQ67,1,0)+IF(CQ35&gt;CQ69,1,0)+IF(CQ35&gt;CQ71,1,0)+IF(CQ35&gt;CQ73,1,0)+IF(CQ35&gt;CQ75,1,0)+IF(CQ35&gt;CQ77,1,0)+IF(CQ35&gt;CQ79,1,0)+IF(CQ35&gt;CQ81,1,0)+IF(CQ35&gt;CQ83,1,0)+IF(CQ35&gt;CQ85,1,0)</f>
        <v>1</v>
      </c>
      <c r="CS35" s="54">
        <f>($C$6-CR35+1)*$BQ$35*AO35</f>
        <v>0</v>
      </c>
      <c r="CT35" s="51">
        <f>0+IF(AQ35&gt;0,1,0)+IF(AR35&gt;0,1,0)+IF(AS35&gt;0,1,0)+IF(AT35&gt;0,1,0)-IF(AQ35="X",1,0)-IF(AR35="X",1,0)-IF(AS35="X",1,0)-IF(AT35="X",1,0)-IF(AQ35="D",1,0)-IF(AR35="D",1,0)-IF(AS35="D",1,0)-IF(AT35="D",1,0)</f>
        <v>0</v>
      </c>
      <c r="CU35" s="50">
        <f>0+IF(AQ35="D",1,0)+IF(AR35="D",1,0)+IF(AS35="D",1,0)+IF(AT35="D",1,0)</f>
        <v>0</v>
      </c>
      <c r="CV35" s="50">
        <f>IF(OR(AQ35="X",AQ35="A"),$D$9,IF(AQ35="D",$D$10,AQ35))</f>
        <v>0</v>
      </c>
      <c r="CW35" s="50">
        <f>IF(OR(AR35="X",AR35="A"),$D$9,IF(AR35="D",$D$10,AR35))</f>
        <v>0</v>
      </c>
      <c r="CX35" s="50">
        <f>IF(OR(AS35="X",AS35="A"),$D$9,IF(AS35="D",$D$10,AS35))</f>
        <v>0</v>
      </c>
      <c r="CY35" s="50">
        <f>IF(OR(AT35="X",AT35="A"),$D$9,IF(AT35="D",$D$10,AT35))</f>
        <v>0</v>
      </c>
      <c r="CZ35" s="50">
        <f>IF($D$35="",999999,IF(SUM(CV35:CY35)=0,999999,IF($EI$35=0,999999,IF(AND(CU35=$BP$10,$A$13=1),$D$13,IF(AND(CU35=$BP$10,$A$13=0),SUM(CV35:CY35),IF(AND(CT35&lt;$BP$12,$A$11=1),$D$11,IF(AND(CT35&lt;$BP$12,$A$11=0),SUM(CV35:CY35),SUM(CV35:CY35))))))))</f>
        <v>999999</v>
      </c>
      <c r="DA35" s="50">
        <f>1+IF(CZ35&gt;CZ37,1,0)+IF(CZ35&gt;CZ39,1,0)+IF(CZ35&gt;CZ41,1,0)+IF(CZ35&gt;CZ43,1,0)+IF(CZ35&gt;CZ45,1,0)+IF(CZ35&gt;CZ47,1,0)+IF(CZ35&gt;CZ49,1,0)+IF(CZ35&gt;CZ51,1,0)+IF(CZ35&gt;CZ53,1,0)+IF(CZ35&gt;CZ55,1,0)+IF(CZ35&gt;CZ57,1,0)+IF(CZ35&gt;CZ59,1,0)+IF(CZ35&gt;CZ61,1,0)+IF(CZ35&gt;CZ63,1,0)+IF(CZ35&gt;CZ65,1,0)+IF(CZ35&gt;CZ17,1,0)+IF(CZ35&gt;CZ19,1,0)+IF(CZ35&gt;CZ21,1,0)+IF(CZ35&gt;CZ23,1,0)+IF(CZ35&gt;CZ25,1,0)+IF(CZ35&gt;CZ27,1,0)+IF(CZ35&gt;CZ29,1,0)+IF(CZ35&gt;CZ31,1,0)+IF(CZ35&gt;CZ33,1,0)+IF(CZ35&gt;CZ67,1,0)+IF(CZ35&gt;CZ69,1,0)+IF(CZ35&gt;CZ71,1,0)+IF(CZ35&gt;CZ73,1,0)+IF(CZ35&gt;CZ75,1,0)+IF(CZ35&gt;CZ77,1,0)+IF(CZ35&gt;CZ79,1,0)+IF(CZ35&gt;CZ81,1,0)+IF(CZ35&gt;CZ83,1,0)+IF(CZ35&gt;CZ85,1,0)</f>
        <v>1</v>
      </c>
      <c r="DB35" s="54">
        <f>($C$6-DA35+1)*$BQ$35*AX35</f>
        <v>0</v>
      </c>
      <c r="DC35" s="51">
        <f>0+IF(AZ35&gt;0,1,0)+IF(BA35&gt;0,1,0)+IF(BB35&gt;0,1,0)+IF(BC35&gt;0,1,0)-IF(AZ35="X",1,0)-IF(BA35="X",1,0)-IF(BB35="X",1,0)-IF(BC35="X",1,0)-IF(AZ35="D",1,0)-IF(BA35="D",1,0)-IF(BB35="D",1,0)-IF(BC35="D",1,0)</f>
        <v>0</v>
      </c>
      <c r="DD35" s="50">
        <f>0+IF(AZ35="D",1,0)+IF(BA35="D",1,0)+IF(BB35="D",1,0)+IF(BC35="D",1,0)</f>
        <v>0</v>
      </c>
      <c r="DE35" s="50">
        <f>IF(OR(AZ35="X",AZ35="A"),$D$9,IF(AZ35="D",$D$10,AZ35))</f>
        <v>0</v>
      </c>
      <c r="DF35" s="50">
        <f>IF(OR(BA35="X",BA35="A"),$D$9,IF(BA35="D",$D$10,BA35))</f>
        <v>0</v>
      </c>
      <c r="DG35" s="50">
        <f>IF(OR(BB35="X",BB35="A"),$D$9,IF(BB35="D",$D$10,BB35))</f>
        <v>0</v>
      </c>
      <c r="DH35" s="50">
        <f>IF(OR(BC35="X",BC35="A"),$D$9,IF(BC35="D",$D$10,BC35))</f>
        <v>0</v>
      </c>
      <c r="DI35" s="50">
        <f>IF($D$35="",999999,IF(SUM(DE35:DH35)=0,999999,IF($EI$35=0,999999,IF(AND(DD35=$BP$10,$A$13=1),$D$13,IF(AND(DD35=$BP$10,$A$13=0),SUM(DE35:DH35),IF(AND(DC35&lt;$BP$12,$A$11=1),$D$11,IF(AND(DC35&lt;$BP$12,$A$11=0),SUM(DE35:DH35),SUM(DE35:DH35))))))))</f>
        <v>999999</v>
      </c>
      <c r="DJ35" s="50">
        <f>1+IF(DI35&gt;DI37,1,0)+IF(DI35&gt;DI39,1,0)+IF(DI35&gt;DI41,1,0)+IF(DI35&gt;DI43,1,0)+IF(DI35&gt;DI45,1,0)+IF(DI35&gt;DI47,1,0)+IF(DI35&gt;DI49,1,0)+IF(DI35&gt;DI51,1,0)+IF(DI35&gt;DI53,1,0)+IF(DI35&gt;DI55,1,0)+IF(DI35&gt;DI57,1,0)+IF(DI35&gt;DI59,1,0)+IF(DI35&gt;DI61,1,0)+IF(DI35&gt;DI63,1,0)+IF(DI35&gt;DI65,1,0)+IF(DI35&gt;DI17,1,0)+IF(DI35&gt;DI19,1,0)+IF(DI35&gt;DI21,1,0)+IF(DI35&gt;DI23,1,0)+IF(DI35&gt;DI25,1,0)+IF(DI35&gt;DI27,1,0)+IF(DI35&gt;DI29,1,0)+IF(DI35&gt;DI31,1,0)+IF(DI35&gt;DI33,1,0)+IF(DI35&gt;DI67,1,0)+IF(DI35&gt;DI69,1,0)+IF(DI35&gt;DI71,1,0)+IF(DI35&gt;DI73,1,0)+IF(DI35&gt;DI75,1,0)+IF(DI35&gt;DI77,1,0)+IF(DI35&gt;DI79,1,0)+IF(DI35&gt;DI81,1,0)+IF(DI35&gt;DI83,1,0)+IF(DI35&gt;DI85,1,0)</f>
        <v>1</v>
      </c>
      <c r="DK35" s="54">
        <f>($C$6-DJ35+1)*$BQ$35*BG35</f>
        <v>0</v>
      </c>
      <c r="DM35" s="11"/>
      <c r="DN35" s="69">
        <f>1+IF(DO35&lt;DO17,1)+IF(DO35&lt;DO19,1)+IF(DO35&lt;DO21,1)+IF(DO35&lt;DO23,1)+IF(DO35&lt;DO25,1)+IF(DO35&lt;DO27,1)+IF(DO35&lt;DO29,1)+IF(DO35&lt;DO31,1)+IF(DO35&lt;DO33,1)+IF(DO35&lt;DO37,1)+IF(DO35&lt;DO39,1)+IF(DO35&lt;DO41,1)+IF(DO35&lt;DO43,1)+IF(DO35&lt;DO45,1)+IF(DO35&lt;DO47,1)+IF(DO35&lt;DO49,1)+IF(DO35&lt;DO51,1)+IF(DO35&lt;DO53,1)+IF(DO35&lt;DO55,1)+IF(DO35&lt;DO57,1)+IF(DO35&lt;DO59,1)+IF(DO35&lt;DO61,1)+IF(DO35&lt;DO63,1)+IF(DO35&lt;DO65,1)+IF(DO35&lt;DO67,1)+IF(DO35&lt;DO69,1)+IF(DO35&lt;DO71,1)+IF(DO35&lt;DO73,1)+IF(DO35&lt;DO75,1)+IF(DO35&lt;DO77,1)+IF(DO35&lt;DO79,1)+IF(DO35&lt;DO81,1)+IF(DO35&lt;DO83,1)+IF(DO35&lt;DO85,1)</f>
        <v>26</v>
      </c>
      <c r="DO35" s="45">
        <f>DS35+0.1</f>
        <v>0.1</v>
      </c>
      <c r="DP35" s="7"/>
      <c r="DQ35" s="43">
        <f>DN35</f>
        <v>26</v>
      </c>
      <c r="DR35" s="8">
        <f>1+IF(DS35&lt;DS17,1)+IF(DS35&lt;DS19,1)+IF(DS35&lt;DS21,1)+IF(DS35&lt;DS23,1)+IF(DS35&lt;DS25,1)+IF(DS35&lt;DS27,1)+IF(DS35&lt;DS29,1)+IF(DS35&lt;DS31,1)+IF(DS35&lt;DS33,1)+IF(DS35&lt;DS37,1)+IF(DS35&lt;DS39,1)+IF(DS35&lt;DS41,1)+IF(DS35&lt;DS43,1)+IF(DS35&lt;DS45,1)+IF(DS35&lt;DS47,1)+IF(DS35&lt;DS49,1)+IF(DS35&lt;DS51,1)+IF(DS35&lt;DS53,1)+IF(DS35&lt;DS55,1)+IF(DS35&lt;DS57,1)+IF(DS35&lt;DS59,1)+IF(DS35&lt;DS61,1)+IF(DS35&lt;DS63,1)+IF(DS35&lt;DS65,1)+IF(DS35&lt;DS67,1)+IF(DS35&lt;DS69,1)+IF(DS35&lt;DS71,1)+IF(DS35&lt;DS73,1)+IF(DS35&lt;DS75,1)+IF(DS35&lt;DS77,1)+IF(DS35&lt;DS79,1)+IF(DS35&lt;DS81,1)+IF(DS35&lt;DS83,1)+IF(DS35&lt;DS85,1)</f>
        <v>1</v>
      </c>
      <c r="DS35" s="59">
        <f>(((DU35*10000000)+(500000-DV35)+(5000-EB35))*EI35)+IF(DT35="",0,1)</f>
        <v>0</v>
      </c>
      <c r="DT35" s="8">
        <f>IF(D35="","",D35)</f>
      </c>
      <c r="DU35" s="8">
        <f>SUM(V35,AE35,AN35,AW35,BF35)*EI35</f>
        <v>0</v>
      </c>
      <c r="DV35" s="8">
        <f>0+IF(BY35&lt;999999,BY35,0)+IF(CH35&lt;999999,CH35,0)+IF(CQ35&lt;999999,CQ35,0)+IF(CZ35&lt;999999,CZ35,0)+IF(DI35&lt;999999,DI35,0)*EI35</f>
        <v>0</v>
      </c>
      <c r="DW35" s="8">
        <f>BZ35*W35*EI35</f>
        <v>0</v>
      </c>
      <c r="DX35" s="8">
        <f>CI35*AF35*EI35</f>
        <v>0</v>
      </c>
      <c r="DY35" s="8">
        <f>CR35*AO35*EI35</f>
        <v>0</v>
      </c>
      <c r="DZ35" s="8">
        <f>DA35*AX35*EI35</f>
        <v>0</v>
      </c>
      <c r="EA35" s="8">
        <f>DJ35*BG35*EI35</f>
        <v>0</v>
      </c>
      <c r="EB35" s="8">
        <f>SUM(DW35:EA35)</f>
        <v>0</v>
      </c>
      <c r="EC35" s="8">
        <f>IF(0+(IF(Q35="X",1,0)+(IF(R35="X",1,0)+(IF(S35="X",1,0)+(IF(P35="X",1,0)))))&gt;=$BP$10,1,0)</f>
        <v>1</v>
      </c>
      <c r="ED35" s="8">
        <f>IF(0+(IF(Z35="X",1,0)+(IF(AA35="X",1,0)+(IF(AB35="X",1,0)+(IF(Y35="X",1,0)))))&gt;=$BP$10,1,0)</f>
        <v>1</v>
      </c>
      <c r="EE35" s="8">
        <f>IF(0+(IF(AI35="X",1,0)+(IF(AJ35="X",1,0)+(IF(AK35="X",1,0)+(IF(AH35="X",1,0)))))&gt;=$BP$10,1,0)</f>
        <v>1</v>
      </c>
      <c r="EF35" s="8">
        <f>IF(0+(IF(AR35="X",1,0)+(IF(AS35="X",1,0)+(IF(AT35="X",1,0)+(IF(AQ35="X",1,0)))))&gt;=$BP$10,1,0)</f>
        <v>1</v>
      </c>
      <c r="EG35" s="8">
        <f>IF(0+(IF(BA35="X",1,0)+(IF(BB35="X",1,0)+(IF(BC35="X",1,0)+(IF(AZ35="X",1,0)))))&gt;=$BP$10,1,0)</f>
        <v>1</v>
      </c>
      <c r="EH35" s="8">
        <f>SUM(EC35:EG35)*$A$15</f>
        <v>5</v>
      </c>
      <c r="EI35" s="8">
        <f>IF(EH35&gt;=2,0,BQ35)</f>
        <v>0</v>
      </c>
      <c r="EJ35" s="1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1"/>
      <c r="FU35" s="91"/>
      <c r="FV35" s="91"/>
      <c r="FW35" s="91"/>
      <c r="FX35" s="91"/>
      <c r="FY35" s="91"/>
      <c r="FZ35" s="91"/>
      <c r="GA35" s="91"/>
      <c r="GB35" s="91"/>
      <c r="GC35" s="91"/>
      <c r="GD35" s="91"/>
      <c r="GE35" s="91"/>
      <c r="GF35" s="91"/>
      <c r="GG35" s="91"/>
      <c r="GH35" s="91"/>
    </row>
    <row r="36" spans="1:190" ht="6" customHeight="1">
      <c r="A36" s="20"/>
      <c r="B36" s="20"/>
      <c r="C36" s="37"/>
      <c r="D36" s="20"/>
      <c r="E36" s="20"/>
      <c r="F36" s="20"/>
      <c r="G36" s="20"/>
      <c r="H36" s="20"/>
      <c r="I36" s="20"/>
      <c r="J36" s="20"/>
      <c r="K36" s="20"/>
      <c r="L36" s="20"/>
      <c r="M36" s="20"/>
      <c r="N36" s="20"/>
      <c r="O36" s="20"/>
      <c r="P36" s="38"/>
      <c r="Q36" s="38"/>
      <c r="R36" s="38"/>
      <c r="S36" s="38"/>
      <c r="T36" s="38"/>
      <c r="U36" s="38"/>
      <c r="V36" s="38"/>
      <c r="W36" s="28"/>
      <c r="X36" s="38"/>
      <c r="Y36" s="38"/>
      <c r="Z36" s="38"/>
      <c r="AA36" s="38"/>
      <c r="AB36" s="38"/>
      <c r="AC36" s="38"/>
      <c r="AD36" s="38"/>
      <c r="AE36" s="38"/>
      <c r="AF36" s="28"/>
      <c r="AG36" s="38"/>
      <c r="AH36" s="38"/>
      <c r="AI36" s="38"/>
      <c r="AJ36" s="38"/>
      <c r="AK36" s="38"/>
      <c r="AL36" s="38"/>
      <c r="AM36" s="38"/>
      <c r="AN36" s="38"/>
      <c r="AO36" s="28"/>
      <c r="AP36" s="38"/>
      <c r="AQ36" s="38"/>
      <c r="AR36" s="38"/>
      <c r="AS36" s="38"/>
      <c r="AT36" s="38"/>
      <c r="AU36" s="38"/>
      <c r="AV36" s="38"/>
      <c r="AW36" s="38"/>
      <c r="AX36" s="28"/>
      <c r="AY36" s="38"/>
      <c r="AZ36" s="38"/>
      <c r="BA36" s="38"/>
      <c r="BB36" s="38"/>
      <c r="BC36" s="38"/>
      <c r="BD36" s="38"/>
      <c r="BE36" s="38"/>
      <c r="BF36" s="38"/>
      <c r="BG36" s="28"/>
      <c r="BI36" s="41"/>
      <c r="BJ36" s="41"/>
      <c r="BK36" s="41"/>
      <c r="BL36" s="41"/>
      <c r="BM36" s="41"/>
      <c r="BN36" s="41"/>
      <c r="BO36" s="41"/>
      <c r="BP36" s="41"/>
      <c r="BQ36" s="22"/>
      <c r="BS36" s="51"/>
      <c r="BT36" s="50"/>
      <c r="BU36" s="50"/>
      <c r="BV36" s="50"/>
      <c r="BW36" s="50"/>
      <c r="BX36" s="50"/>
      <c r="BY36" s="50"/>
      <c r="BZ36" s="50"/>
      <c r="CA36" s="54"/>
      <c r="CB36" s="51"/>
      <c r="CC36" s="50"/>
      <c r="CD36" s="50"/>
      <c r="CE36" s="50"/>
      <c r="CF36" s="50"/>
      <c r="CG36" s="50"/>
      <c r="CH36" s="50"/>
      <c r="CI36" s="50"/>
      <c r="CJ36" s="54"/>
      <c r="CK36" s="51"/>
      <c r="CL36" s="50"/>
      <c r="CM36" s="50"/>
      <c r="CN36" s="50"/>
      <c r="CO36" s="50"/>
      <c r="CP36" s="50"/>
      <c r="CQ36" s="50"/>
      <c r="CR36" s="50"/>
      <c r="CS36" s="54"/>
      <c r="CT36" s="51"/>
      <c r="CU36" s="50"/>
      <c r="CV36" s="50"/>
      <c r="CW36" s="50"/>
      <c r="CX36" s="50"/>
      <c r="CY36" s="50"/>
      <c r="CZ36" s="50"/>
      <c r="DA36" s="50"/>
      <c r="DB36" s="54"/>
      <c r="DC36" s="51"/>
      <c r="DD36" s="50"/>
      <c r="DE36" s="50"/>
      <c r="DF36" s="50"/>
      <c r="DG36" s="50"/>
      <c r="DH36" s="50"/>
      <c r="DI36" s="50"/>
      <c r="DJ36" s="50"/>
      <c r="DK36" s="54"/>
      <c r="DM36" s="11"/>
      <c r="DN36" s="69"/>
      <c r="DO36" s="58"/>
      <c r="DP36" s="7"/>
      <c r="DQ36" s="42"/>
      <c r="DR36" s="69"/>
      <c r="DS36" s="60"/>
      <c r="DT36" s="39"/>
      <c r="DU36" s="39"/>
      <c r="DV36" s="39"/>
      <c r="DW36" s="39"/>
      <c r="DX36" s="39"/>
      <c r="DY36" s="39"/>
      <c r="DZ36" s="39"/>
      <c r="EA36" s="39"/>
      <c r="EB36" s="39"/>
      <c r="EC36" s="39"/>
      <c r="ED36" s="39"/>
      <c r="EE36" s="39"/>
      <c r="EF36" s="39"/>
      <c r="EG36" s="39"/>
      <c r="EH36" s="39"/>
      <c r="EI36" s="39"/>
      <c r="EJ36" s="1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1"/>
      <c r="FU36" s="91"/>
      <c r="FV36" s="91"/>
      <c r="FW36" s="91"/>
      <c r="FX36" s="91"/>
      <c r="FY36" s="91"/>
      <c r="FZ36" s="91"/>
      <c r="GA36" s="91"/>
      <c r="GB36" s="91"/>
      <c r="GC36" s="91"/>
      <c r="GD36" s="91"/>
      <c r="GE36" s="91"/>
      <c r="GF36" s="91"/>
      <c r="GG36" s="91"/>
      <c r="GH36" s="91"/>
    </row>
    <row r="37" spans="1:190" ht="12.75">
      <c r="A37" s="20"/>
      <c r="B37" s="20"/>
      <c r="C37" s="37">
        <v>11</v>
      </c>
      <c r="D37" s="116"/>
      <c r="E37" s="116"/>
      <c r="F37" s="116"/>
      <c r="G37" s="116"/>
      <c r="H37" s="116"/>
      <c r="I37" s="116"/>
      <c r="J37" s="116"/>
      <c r="K37" s="116"/>
      <c r="L37" s="116"/>
      <c r="M37" s="116"/>
      <c r="N37" s="38"/>
      <c r="O37" s="20"/>
      <c r="P37" s="44"/>
      <c r="Q37" s="44"/>
      <c r="R37" s="44"/>
      <c r="S37" s="44"/>
      <c r="T37" s="39">
        <f>BY37</f>
        <v>999999</v>
      </c>
      <c r="U37" s="40">
        <f>BZ37*W37</f>
        <v>0</v>
      </c>
      <c r="V37" s="39">
        <f>CA37</f>
        <v>0</v>
      </c>
      <c r="W37" s="28">
        <f>IF(AND(P37="",Q37="",R37="",S37=""),0,1)*$EI$37</f>
        <v>0</v>
      </c>
      <c r="X37" s="38"/>
      <c r="Y37" s="44"/>
      <c r="Z37" s="44"/>
      <c r="AA37" s="44"/>
      <c r="AB37" s="44"/>
      <c r="AC37" s="39">
        <f>CH37</f>
        <v>999999</v>
      </c>
      <c r="AD37" s="40">
        <f>CI37*AF37</f>
        <v>0</v>
      </c>
      <c r="AE37" s="39">
        <f>CJ37</f>
        <v>0</v>
      </c>
      <c r="AF37" s="28">
        <f>IF(AND(Y37="",Z37="",AA37="",AB37=""),0,1)*$EI$37</f>
        <v>0</v>
      </c>
      <c r="AG37" s="38"/>
      <c r="AH37" s="44"/>
      <c r="AI37" s="44"/>
      <c r="AJ37" s="44"/>
      <c r="AK37" s="44"/>
      <c r="AL37" s="39">
        <f>CQ37</f>
        <v>999999</v>
      </c>
      <c r="AM37" s="40">
        <f>CR37*AO37</f>
        <v>0</v>
      </c>
      <c r="AN37" s="39">
        <f>CS37</f>
        <v>0</v>
      </c>
      <c r="AO37" s="28">
        <f>IF(AND(AH37="",AI37="",AJ37="",AK37=""),0,1)*$EI$37</f>
        <v>0</v>
      </c>
      <c r="AP37" s="38"/>
      <c r="AQ37" s="44"/>
      <c r="AR37" s="44"/>
      <c r="AS37" s="44"/>
      <c r="AT37" s="44"/>
      <c r="AU37" s="39">
        <f>CZ37</f>
        <v>999999</v>
      </c>
      <c r="AV37" s="40">
        <f>DA37*AX37</f>
        <v>0</v>
      </c>
      <c r="AW37" s="39">
        <f>DB37</f>
        <v>0</v>
      </c>
      <c r="AX37" s="28">
        <f>IF(AND(AQ37="",AR37="",AS37="",AT37=""),0,1)*$EI$37</f>
        <v>0</v>
      </c>
      <c r="AY37" s="38"/>
      <c r="AZ37" s="44"/>
      <c r="BA37" s="44"/>
      <c r="BB37" s="44"/>
      <c r="BC37" s="44"/>
      <c r="BD37" s="39">
        <f>DI37</f>
        <v>999999</v>
      </c>
      <c r="BE37" s="40">
        <f>DJ37*BG37</f>
        <v>0</v>
      </c>
      <c r="BF37" s="39">
        <f>DK37</f>
        <v>0</v>
      </c>
      <c r="BG37" s="28">
        <f>IF(AND(AZ37="",BA37="",BB37="",BC37=""),0,1)*$EI$37</f>
        <v>0</v>
      </c>
      <c r="BI37" s="41"/>
      <c r="BJ37" s="41"/>
      <c r="BK37" s="41"/>
      <c r="BL37" s="41"/>
      <c r="BM37" s="41"/>
      <c r="BN37" s="41"/>
      <c r="BO37" s="41"/>
      <c r="BP37" s="41"/>
      <c r="BQ37" s="22">
        <f>IF(D37="",0,1)</f>
        <v>0</v>
      </c>
      <c r="BS37" s="51">
        <f>0+IF(P37&gt;0,1,0)+IF(Q37&gt;0,1,0)+IF(R37&gt;0,1,0)+IF(S37&gt;0,1,0)-IF(P37="X",1,0)-IF(Q37="X",1,0)-IF(R37="X",1,0)-IF(S37="X",1,0)-IF(P37="D",1,0)-IF(Q37="D",1,0)-IF(R37="D",1,0)-IF(S37="D",1,0)</f>
        <v>0</v>
      </c>
      <c r="BT37" s="50">
        <f>0+IF(P37="D",1,0)+IF(Q37="D",1,0)+IF(R37="D",1,0)+IF(S37="D",1,0)</f>
        <v>0</v>
      </c>
      <c r="BU37" s="50">
        <f>IF(OR(P37="X",P37="A"),$D$9,IF(P37="D",$D$10,P37))</f>
        <v>0</v>
      </c>
      <c r="BV37" s="50">
        <f>IF(OR(Q37="X",Q37="A"),$D$9,IF(Q37="D",$D$10,Q37))</f>
        <v>0</v>
      </c>
      <c r="BW37" s="50">
        <f>IF(OR(R37="X",R37="A"),$D$9,IF(R37="D",$D$10,R37))</f>
        <v>0</v>
      </c>
      <c r="BX37" s="50">
        <f>IF(OR(S37="X",S37="A"),$D$9,IF(S37="D",$D$10,S37))</f>
        <v>0</v>
      </c>
      <c r="BY37" s="50">
        <f>IF($D$37="",999999,IF(SUM(BU37:BX37)=0,999999,IF($EI$37=0,999999,IF(AND(BT37=$BP$10,$A$13=1),$D$13,IF(AND(BT37=$BP$10,$A$13=0),SUM(BU37:BX37),IF(AND(BS37&lt;$BP$12,$A$11=1),$D$11,IF(AND(BS37&lt;$BP$12,$A$11=0),SUM(BU37:BX37),SUM(BU37:BX37))))))))</f>
        <v>999999</v>
      </c>
      <c r="BZ37" s="50">
        <f>1+IF(BY37&gt;BY39,1,0)+IF(BY37&gt;BY41,1,0)+IF(BY37&gt;BY43,1,0)+IF(BY37&gt;BY45,1,0)+IF(BY37&gt;BY47,1,0)+IF(BY37&gt;BY49,1,0)+IF(BY37&gt;BY51,1,0)+IF(BY37&gt;BY53,1,0)+IF(BY37&gt;BY55,1,0)+IF(BY37&gt;BY57,1,0)+IF(BY37&gt;BY59,1,0)+IF(BY37&gt;BY61,1,0)+IF(BY37&gt;BY63,1,0)+IF(BY37&gt;BY65,1,0)+IF(BY37&gt;BY17,1,0)+IF(BY37&gt;BY19,1,0)+IF(BY37&gt;BY21,1,0)+IF(BY37&gt;BY23,1,0)+IF(BY37&gt;BY25,1,0)+IF(BY37&gt;BY27,1,0)+IF(BY37&gt;BY29,1,0)+IF(BY37&gt;BY31,1,0)+IF(BY37&gt;BY33,1,0)+IF(BY37&gt;BY35,1,0)+IF(BY37&gt;BY67,1,0)+IF(BY37&gt;BY69,1,0)+IF(BY37&gt;BY71,1,0)+IF(BY37&gt;BY73,1,0)+IF(BY37&gt;BY75,1,0)+IF(BY37&gt;BY77,1,0)+IF(BY37&gt;BY79,1,0)+IF(BY37&gt;BY81,1,0)+IF(BY37&gt;BY83,1,0)+IF(BY37&gt;BY85,1,0)</f>
        <v>1</v>
      </c>
      <c r="CA37" s="54">
        <f>($C$6-BZ37+1)*$BQ$37*W37</f>
        <v>0</v>
      </c>
      <c r="CB37" s="51">
        <f>0+IF(Y37&gt;0,1,0)+IF(Z37&gt;0,1,0)+IF(AA37&gt;0,1,0)+IF(AB37&gt;0,1,0)-IF(Y37="X",1,0)-IF(Z37="X",1,0)-IF(AA37="X",1,0)-IF(AB37="X",1,0)-IF(Y37="D",1,0)-IF(Z37="D",1,0)-IF(AA37="D",1,0)-IF(AB37="D",1,0)</f>
        <v>0</v>
      </c>
      <c r="CC37" s="50">
        <f>0+IF(Y37="D",1,0)+IF(Z37="D",1,0)+IF(AA37="D",1,0)+IF(AB37="D",1,0)</f>
        <v>0</v>
      </c>
      <c r="CD37" s="50">
        <f>IF(OR(Y37="X",Y37="A"),$D$9,IF(Y37="D",$D$10,Y37))</f>
        <v>0</v>
      </c>
      <c r="CE37" s="50">
        <f>IF(OR(Z37="X",Z37="A"),$D$9,IF(Z37="D",$D$10,Z37))</f>
        <v>0</v>
      </c>
      <c r="CF37" s="50">
        <f>IF(OR(AA37="X",AA37="A"),$D$9,IF(AA37="D",$D$10,AA37))</f>
        <v>0</v>
      </c>
      <c r="CG37" s="50">
        <f>IF(OR(AB37="X",AB37="A"),$D$9,IF(AB37="D",$D$10,AB37))</f>
        <v>0</v>
      </c>
      <c r="CH37" s="50">
        <f>IF($D$37="",999999,IF(SUM(CD37:CG37)=0,999999,IF($EI$37=0,999999,IF(AND(CC37=$BP$10,$A$13=1),$D$13,IF(AND(CC37=$BP$10,$A$13=0),SUM(CD37:CG37),IF(AND(CB37&lt;$BP$12,$A$11=1),$D$11,IF(AND(CB37&lt;$BP$12,$A$11=0),SUM(CD37:CG37),SUM(CD37:CG37))))))))</f>
        <v>999999</v>
      </c>
      <c r="CI37" s="50">
        <f>1+IF(CH37&gt;CH39,1,0)+IF(CH37&gt;CH41,1,0)+IF(CH37&gt;CH43,1,0)+IF(CH37&gt;CH45,1,0)+IF(CH37&gt;CH47,1,0)+IF(CH37&gt;CH49,1,0)+IF(CH37&gt;CH51,1,0)+IF(CH37&gt;CH53,1,0)+IF(CH37&gt;CH55,1,0)+IF(CH37&gt;CH57,1,0)+IF(CH37&gt;CH59,1,0)+IF(CH37&gt;CH61,1,0)+IF(CH37&gt;CH63,1,0)+IF(CH37&gt;CH65,1,0)+IF(CH37&gt;CH17,1,0)+IF(CH37&gt;CH19,1,0)+IF(CH37&gt;CH21,1,0)+IF(CH37&gt;CH23,1,0)+IF(CH37&gt;CH25,1,0)+IF(CH37&gt;CH27,1,0)+IF(CH37&gt;CH29,1,0)+IF(CH37&gt;CH31,1,0)+IF(CH37&gt;CH33,1,0)+IF(CH37&gt;CH35,1,0)+IF(CH37&gt;CH67,1,0)+IF(CH37&gt;CH69,1,0)+IF(CH37&gt;CH71,1,0)+IF(CH37&gt;CH73,1,0)+IF(CH37&gt;CH75,1,0)+IF(CH37&gt;CH77,1,0)+IF(CH37&gt;CH79,1,0)+IF(CH37&gt;CH81,1,0)+IF(CH37&gt;CH83,1,0)+IF(CH37&gt;CH85,1,0)</f>
        <v>1</v>
      </c>
      <c r="CJ37" s="54">
        <f>($C$6-CI37+1)*$BQ$37*AF37</f>
        <v>0</v>
      </c>
      <c r="CK37" s="51">
        <f>0+IF(AH37&gt;0,1,0)+IF(AI37&gt;0,1,0)+IF(AJ37&gt;0,1,0)+IF(AK37&gt;0,1,0)-IF(AH37="X",1,0)-IF(AI37="X",1,0)-IF(AJ37="X",1,0)-IF(AK37="X",1,0)-IF(AH37="D",1,0)-IF(AI37="D",1,0)-IF(AJ37="D",1,0)-IF(AK37="D",1,0)</f>
        <v>0</v>
      </c>
      <c r="CL37" s="50">
        <f>0+IF(AH37="D",1,0)+IF(AI37="D",1,0)+IF(AJ37="D",1,0)+IF(AK37="D",1,0)</f>
        <v>0</v>
      </c>
      <c r="CM37" s="50">
        <f>IF(OR(AH37="X",AH37="A"),$D$9,IF(AH37="D",$D$10,AH37))</f>
        <v>0</v>
      </c>
      <c r="CN37" s="50">
        <f>IF(OR(AI37="X",AI37="A"),$D$9,IF(AI37="D",$D$10,AI37))</f>
        <v>0</v>
      </c>
      <c r="CO37" s="50">
        <f>IF(OR(AJ37="X",AJ37="A"),$D$9,IF(AJ37="D",$D$10,AJ37))</f>
        <v>0</v>
      </c>
      <c r="CP37" s="50">
        <f>IF(OR(AK37="X",AK37="A"),$D$9,IF(AK37="D",$D$10,AK37))</f>
        <v>0</v>
      </c>
      <c r="CQ37" s="50">
        <f>IF($D$37="",999999,IF(SUM(CM37:CP37)=0,999999,IF($EI$37=0,999999,IF(AND(CL37=$BP$10,$A$13=1),$D$13,IF(AND(CL37=$BP$10,$A$13=0),SUM(CM37:CP37),IF(AND(CK37&lt;$BP$12,$A$11=1),$D$11,IF(AND(CK37&lt;$BP$12,$A$11=0),SUM(CM37:CP37),SUM(CM37:CP37))))))))</f>
        <v>999999</v>
      </c>
      <c r="CR37" s="50">
        <f>1+IF(CQ37&gt;CQ39,1,0)+IF(CQ37&gt;CQ41,1,0)+IF(CQ37&gt;CQ43,1,0)+IF(CQ37&gt;CQ45,1,0)+IF(CQ37&gt;CQ47,1,0)+IF(CQ37&gt;CQ49,1,0)+IF(CQ37&gt;CQ51,1,0)+IF(CQ37&gt;CQ53,1,0)+IF(CQ37&gt;CQ55,1,0)+IF(CQ37&gt;CQ57,1,0)+IF(CQ37&gt;CQ59,1,0)+IF(CQ37&gt;CQ61,1,0)+IF(CQ37&gt;CQ63,1,0)+IF(CQ37&gt;CQ65,1,0)+IF(CQ37&gt;CQ17,1,0)+IF(CQ37&gt;CQ19,1,0)+IF(CQ37&gt;CQ21,1,0)+IF(CQ37&gt;CQ23,1,0)+IF(CQ37&gt;CQ25,1,0)+IF(CQ37&gt;CQ27,1,0)+IF(CQ37&gt;CQ29,1,0)+IF(CQ37&gt;CQ31,1,0)+IF(CQ37&gt;CQ33,1,0)+IF(CQ37&gt;CQ35,1,0)+IF(CQ37&gt;CQ67,1,0)+IF(CQ37&gt;CQ69,1,0)+IF(CQ37&gt;CQ71,1,0)+IF(CQ37&gt;CQ73,1,0)+IF(CQ37&gt;CQ75,1,0)+IF(CQ37&gt;CQ77,1,0)+IF(CQ37&gt;CQ79,1,0)+IF(CQ37&gt;CQ81,1,0)+IF(CQ37&gt;CQ83,1,0)+IF(CQ37&gt;CQ85,1,0)</f>
        <v>1</v>
      </c>
      <c r="CS37" s="54">
        <f>($C$6-CR37+1)*$BQ$37*AO37</f>
        <v>0</v>
      </c>
      <c r="CT37" s="51">
        <f>0+IF(AQ37&gt;0,1,0)+IF(AR37&gt;0,1,0)+IF(AS37&gt;0,1,0)+IF(AT37&gt;0,1,0)-IF(AQ37="X",1,0)-IF(AR37="X",1,0)-IF(AS37="X",1,0)-IF(AT37="X",1,0)-IF(AQ37="D",1,0)-IF(AR37="D",1,0)-IF(AS37="D",1,0)-IF(AT37="D",1,0)</f>
        <v>0</v>
      </c>
      <c r="CU37" s="50">
        <f>0+IF(AQ37="D",1,0)+IF(AR37="D",1,0)+IF(AS37="D",1,0)+IF(AT37="D",1,0)</f>
        <v>0</v>
      </c>
      <c r="CV37" s="50">
        <f>IF(OR(AQ37="X",AQ37="A"),$D$9,IF(AQ37="D",$D$10,AQ37))</f>
        <v>0</v>
      </c>
      <c r="CW37" s="50">
        <f>IF(OR(AR37="X",AR37="A"),$D$9,IF(AR37="D",$D$10,AR37))</f>
        <v>0</v>
      </c>
      <c r="CX37" s="50">
        <f>IF(OR(AS37="X",AS37="A"),$D$9,IF(AS37="D",$D$10,AS37))</f>
        <v>0</v>
      </c>
      <c r="CY37" s="50">
        <f>IF(OR(AT37="X",AT37="A"),$D$9,IF(AT37="D",$D$10,AT37))</f>
        <v>0</v>
      </c>
      <c r="CZ37" s="50">
        <f>IF($D$37="",999999,IF(SUM(CV37:CY37)=0,999999,IF($EI$37=0,999999,IF(AND(CU37=$BP$10,$A$13=1),$D$13,IF(AND(CU37=$BP$10,$A$13=0),SUM(CV37:CY37),IF(AND(CT37&lt;$BP$12,$A$11=1),$D$11,IF(AND(CT37&lt;$BP$12,$A$11=0),SUM(CV37:CY37),SUM(CV37:CY37))))))))</f>
        <v>999999</v>
      </c>
      <c r="DA37" s="50">
        <f>1+IF(CZ37&gt;CZ39,1,0)+IF(CZ37&gt;CZ41,1,0)+IF(CZ37&gt;CZ43,1,0)+IF(CZ37&gt;CZ45,1,0)+IF(CZ37&gt;CZ47,1,0)+IF(CZ37&gt;CZ49,1,0)+IF(CZ37&gt;CZ51,1,0)+IF(CZ37&gt;CZ53,1,0)+IF(CZ37&gt;CZ55,1,0)+IF(CZ37&gt;CZ57,1,0)+IF(CZ37&gt;CZ59,1,0)+IF(CZ37&gt;CZ61,1,0)+IF(CZ37&gt;CZ63,1,0)+IF(CZ37&gt;CZ65,1,0)+IF(CZ37&gt;CZ17,1,0)+IF(CZ37&gt;CZ19,1,0)+IF(CZ37&gt;CZ21,1,0)+IF(CZ37&gt;CZ23,1,0)+IF(CZ37&gt;CZ25,1,0)+IF(CZ37&gt;CZ27,1,0)+IF(CZ37&gt;CZ29,1,0)+IF(CZ37&gt;CZ31,1,0)+IF(CZ37&gt;CZ33,1,0)+IF(CZ37&gt;CZ35,1,0)+IF(CZ37&gt;CZ67,1,0)+IF(CZ37&gt;CZ69,1,0)+IF(CZ37&gt;CZ71,1,0)+IF(CZ37&gt;CZ73,1,0)+IF(CZ37&gt;CZ75,1,0)+IF(CZ37&gt;CZ77,1,0)+IF(CZ37&gt;CZ79,1,0)+IF(CZ37&gt;CZ81,1,0)+IF(CZ37&gt;CZ83,1,0)+IF(CZ37&gt;CZ85,1,0)</f>
        <v>1</v>
      </c>
      <c r="DB37" s="54">
        <f>($C$6-DA37+1)*$BQ$37*AX37</f>
        <v>0</v>
      </c>
      <c r="DC37" s="51">
        <f>0+IF(AZ37&gt;0,1,0)+IF(BA37&gt;0,1,0)+IF(BB37&gt;0,1,0)+IF(BC37&gt;0,1,0)-IF(AZ37="X",1,0)-IF(BA37="X",1,0)-IF(BB37="X",1,0)-IF(BC37="X",1,0)-IF(AZ37="D",1,0)-IF(BA37="D",1,0)-IF(BB37="D",1,0)-IF(BC37="D",1,0)</f>
        <v>0</v>
      </c>
      <c r="DD37" s="50">
        <f>0+IF(AZ37="D",1,0)+IF(BA37="D",1,0)+IF(BB37="D",1,0)+IF(BC37="D",1,0)</f>
        <v>0</v>
      </c>
      <c r="DE37" s="50">
        <f>IF(OR(AZ37="X",AZ37="A"),$D$9,IF(AZ37="D",$D$10,AZ37))</f>
        <v>0</v>
      </c>
      <c r="DF37" s="50">
        <f>IF(OR(BA37="X",BA37="A"),$D$9,IF(BA37="D",$D$10,BA37))</f>
        <v>0</v>
      </c>
      <c r="DG37" s="50">
        <f>IF(OR(BB37="X",BB37="A"),$D$9,IF(BB37="D",$D$10,BB37))</f>
        <v>0</v>
      </c>
      <c r="DH37" s="50">
        <f>IF(OR(BC37="X",BC37="A"),$D$9,IF(BC37="D",$D$10,BC37))</f>
        <v>0</v>
      </c>
      <c r="DI37" s="50">
        <f>IF($D$37="",999999,IF(SUM(DE37:DH37)=0,999999,IF($EI$37=0,999999,IF(AND(DD37=$BP$10,$A$13=1),$D$13,IF(AND(DD37=$BP$10,$A$13=0),SUM(DE37:DH37),IF(AND(DC37&lt;$BP$12,$A$11=1),$D$11,IF(AND(DC37&lt;$BP$12,$A$11=0),SUM(DE37:DH37),SUM(DE37:DH37))))))))</f>
        <v>999999</v>
      </c>
      <c r="DJ37" s="50">
        <f>1+IF(DI37&gt;DI39,1,0)+IF(DI37&gt;DI41,1,0)+IF(DI37&gt;DI43,1,0)+IF(DI37&gt;DI45,1,0)+IF(DI37&gt;DI47,1,0)+IF(DI37&gt;DI49,1,0)+IF(DI37&gt;DI51,1,0)+IF(DI37&gt;DI53,1,0)+IF(DI37&gt;DI55,1,0)+IF(DI37&gt;DI57,1,0)+IF(DI37&gt;DI59,1,0)+IF(DI37&gt;DI61,1,0)+IF(DI37&gt;DI63,1,0)+IF(DI37&gt;DI65,1,0)+IF(DI37&gt;DI17,1,0)+IF(DI37&gt;DI19,1,0)+IF(DI37&gt;DI21,1,0)+IF(DI37&gt;DI23,1,0)+IF(DI37&gt;DI25,1,0)+IF(DI37&gt;DI27,1,0)+IF(DI37&gt;DI29,1,0)+IF(DI37&gt;DI31,1,0)+IF(DI37&gt;DI33,1,0)+IF(DI37&gt;DI35,1,0)+IF(DI37&gt;DI67,1,0)+IF(DI37&gt;DI69,1,0)+IF(DI37&gt;DI71,1,0)+IF(DI37&gt;DI73,1,0)+IF(DI37&gt;DI75,1,0)+IF(DI37&gt;DI77,1,0)+IF(DI37&gt;DI79,1,0)+IF(DI37&gt;DI81,1,0)+IF(DI37&gt;DI83,1,0)+IF(DI37&gt;DI85,1,0)</f>
        <v>1</v>
      </c>
      <c r="DK37" s="54">
        <f>($C$6-DJ37+1)*$BQ$37*BG37</f>
        <v>0</v>
      </c>
      <c r="DM37" s="11"/>
      <c r="DN37" s="69">
        <f>1+IF(DO37&lt;DO17,1)+IF(DO37&lt;DO19,1)+IF(DO37&lt;DO21,1)+IF(DO37&lt;DO23,1)+IF(DO37&lt;DO25,1)+IF(DO37&lt;DO27,1)+IF(DO37&lt;DO29,1)+IF(DO37&lt;DO31,1)+IF(DO37&lt;DO33,1)+IF(DO37&lt;DO35,1)+IF(DO37&lt;DO39,1)+IF(DO37&lt;DO41,1)+IF(DO37&lt;DO43,1)+IF(DO37&lt;DO45,1)+IF(DO37&lt;DO47,1)+IF(DO37&lt;DO49,1)+IF(DO37&lt;DO51,1)+IF(DO37&lt;DO53,1)+IF(DO37&lt;DO55,1)+IF(DO37&lt;DO57,1)+IF(DO37&lt;DO59,1)+IF(DO37&lt;DO61,1)+IF(DO37&lt;DO63,1)+IF(DO37&lt;DO65,1)+IF(DO37&lt;DO67,1)+IF(DO37&lt;DO69,1)+IF(DO37&lt;DO71,1)+IF(DO37&lt;DO73,1)+IF(DO37&lt;DO75,1)+IF(DO37&lt;DO77,1)+IF(DO37&lt;DO79,1)+IF(DO37&lt;DO81,1)+IF(DO37&lt;DO83,1)+IF(DO37&lt;DO85,1)</f>
        <v>25</v>
      </c>
      <c r="DO37" s="45">
        <f>DS37+0.11</f>
        <v>0.11</v>
      </c>
      <c r="DP37" s="7"/>
      <c r="DQ37" s="43">
        <f>DN37</f>
        <v>25</v>
      </c>
      <c r="DR37" s="8">
        <f>1+IF(DS37&lt;DS17,1)+IF(DS37&lt;DS19,1)+IF(DS37&lt;DS21,1)+IF(DS37&lt;DS23,1)+IF(DS37&lt;DS25,1)+IF(DS37&lt;DS27,1)+IF(DS37&lt;DS29,1)+IF(DS37&lt;DS31,1)+IF(DS37&lt;DS33,1)+IF(DS37&lt;DS35,1)+IF(DS37&lt;DS39,1)+IF(DS37&lt;DS41,1)+IF(DS37&lt;DS43,1)+IF(DS37&lt;DS45,1)+IF(DS37&lt;DS47,1)+IF(DS37&lt;DS49,1)+IF(DS37&lt;DS51,1)+IF(DS37&lt;DS53,1)+IF(DS37&lt;DS55,1)+IF(DS37&lt;DS57,1)+IF(DS37&lt;DS59,1)+IF(DS37&lt;DS61,1)+IF(DS37&lt;DS63,1)+IF(DS37&lt;DS65,1)+IF(DS37&lt;DS67,1)+IF(DS37&lt;DS69,1)+IF(DS37&lt;DS71,1)+IF(DS37&lt;DS73,1)+IF(DS37&lt;DS75,1)+IF(DS37&lt;DS77,1)+IF(DS37&lt;DS79,1)+IF(DS37&lt;DS81,1)+IF(DS37&lt;DS83,1)+IF(DS37&lt;DS85,1)</f>
        <v>1</v>
      </c>
      <c r="DS37" s="59">
        <f>(((DU37*10000000)+(500000-DV37)+(5000-EB37))*EI37)+IF(DT37="",0,1)</f>
        <v>0</v>
      </c>
      <c r="DT37" s="8">
        <f>IF(D37="","",D37)</f>
      </c>
      <c r="DU37" s="8">
        <f>SUM(V37,AE37,AN37,AW37,BF37)*EI37</f>
        <v>0</v>
      </c>
      <c r="DV37" s="8">
        <f>0+IF(BY37&lt;999999,BY37,0)+IF(CH37&lt;999999,CH37,0)+IF(CQ37&lt;999999,CQ37,0)+IF(CZ37&lt;999999,CZ37,0)+IF(DI37&lt;999999,DI37,0)*EI37</f>
        <v>0</v>
      </c>
      <c r="DW37" s="8">
        <f>BZ37*W37*EI37</f>
        <v>0</v>
      </c>
      <c r="DX37" s="8">
        <f>CI37*AF37*EI37</f>
        <v>0</v>
      </c>
      <c r="DY37" s="8">
        <f>CR37*AO37*EI37</f>
        <v>0</v>
      </c>
      <c r="DZ37" s="8">
        <f>DA37*AX37*EI37</f>
        <v>0</v>
      </c>
      <c r="EA37" s="8">
        <f>DJ37*BG37*EI37</f>
        <v>0</v>
      </c>
      <c r="EB37" s="8">
        <f>SUM(DW37:EA37)</f>
        <v>0</v>
      </c>
      <c r="EC37" s="8">
        <f>IF(0+(IF(Q37="X",1,0)+(IF(R37="X",1,0)+(IF(S37="X",1,0)+(IF(P37="X",1,0)))))&gt;=$BP$10,1,0)</f>
        <v>1</v>
      </c>
      <c r="ED37" s="8">
        <f>IF(0+(IF(Z37="X",1,0)+(IF(AA37="X",1,0)+(IF(AB37="X",1,0)+(IF(Y37="X",1,0)))))&gt;=$BP$10,1,0)</f>
        <v>1</v>
      </c>
      <c r="EE37" s="8">
        <f>IF(0+(IF(AI37="X",1,0)+(IF(AJ37="X",1,0)+(IF(AK37="X",1,0)+(IF(AH37="X",1,0)))))&gt;=$BP$10,1,0)</f>
        <v>1</v>
      </c>
      <c r="EF37" s="8">
        <f>IF(0+(IF(AR37="X",1,0)+(IF(AS37="X",1,0)+(IF(AT37="X",1,0)+(IF(AQ37="X",1,0)))))&gt;=$BP$10,1,0)</f>
        <v>1</v>
      </c>
      <c r="EG37" s="8">
        <f>IF(0+(IF(BA37="X",1,0)+(IF(BB37="X",1,0)+(IF(BC37="X",1,0)+(IF(AZ37="X",1,0)))))&gt;=$BP$10,1,0)</f>
        <v>1</v>
      </c>
      <c r="EH37" s="8">
        <f>SUM(EC37:EG37)*$A$15</f>
        <v>5</v>
      </c>
      <c r="EI37" s="8">
        <f>IF(EH37&gt;=2,0,BQ37)</f>
        <v>0</v>
      </c>
      <c r="EJ37" s="1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1"/>
      <c r="FU37" s="91"/>
      <c r="FV37" s="91"/>
      <c r="FW37" s="91"/>
      <c r="FX37" s="91"/>
      <c r="FY37" s="91"/>
      <c r="FZ37" s="91"/>
      <c r="GA37" s="91"/>
      <c r="GB37" s="91"/>
      <c r="GC37" s="91"/>
      <c r="GD37" s="91"/>
      <c r="GE37" s="91"/>
      <c r="GF37" s="91"/>
      <c r="GG37" s="91"/>
      <c r="GH37" s="91"/>
    </row>
    <row r="38" spans="1:190" ht="6" customHeight="1">
      <c r="A38" s="20"/>
      <c r="B38" s="20"/>
      <c r="C38" s="37"/>
      <c r="D38" s="20"/>
      <c r="E38" s="20"/>
      <c r="F38" s="20"/>
      <c r="G38" s="20"/>
      <c r="H38" s="20"/>
      <c r="I38" s="20"/>
      <c r="J38" s="20"/>
      <c r="K38" s="20"/>
      <c r="L38" s="20"/>
      <c r="M38" s="20"/>
      <c r="N38" s="20"/>
      <c r="O38" s="20"/>
      <c r="P38" s="38"/>
      <c r="Q38" s="38"/>
      <c r="R38" s="38"/>
      <c r="S38" s="38"/>
      <c r="T38" s="38"/>
      <c r="U38" s="38"/>
      <c r="V38" s="38"/>
      <c r="W38" s="28"/>
      <c r="X38" s="38"/>
      <c r="Y38" s="38"/>
      <c r="Z38" s="38"/>
      <c r="AA38" s="38"/>
      <c r="AB38" s="38"/>
      <c r="AC38" s="38"/>
      <c r="AD38" s="38"/>
      <c r="AE38" s="38"/>
      <c r="AF38" s="28"/>
      <c r="AG38" s="38"/>
      <c r="AH38" s="38"/>
      <c r="AI38" s="38"/>
      <c r="AJ38" s="38"/>
      <c r="AK38" s="38"/>
      <c r="AL38" s="38"/>
      <c r="AM38" s="38"/>
      <c r="AN38" s="38"/>
      <c r="AO38" s="28"/>
      <c r="AP38" s="38"/>
      <c r="AQ38" s="38"/>
      <c r="AR38" s="38"/>
      <c r="AS38" s="38"/>
      <c r="AT38" s="38"/>
      <c r="AU38" s="38"/>
      <c r="AV38" s="38"/>
      <c r="AW38" s="38"/>
      <c r="AX38" s="28"/>
      <c r="AY38" s="38"/>
      <c r="AZ38" s="38"/>
      <c r="BA38" s="38"/>
      <c r="BB38" s="38"/>
      <c r="BC38" s="38"/>
      <c r="BD38" s="38"/>
      <c r="BE38" s="38"/>
      <c r="BF38" s="38"/>
      <c r="BG38" s="28"/>
      <c r="BI38" s="41"/>
      <c r="BJ38" s="41"/>
      <c r="BK38" s="41"/>
      <c r="BL38" s="41"/>
      <c r="BM38" s="41"/>
      <c r="BN38" s="41"/>
      <c r="BO38" s="41"/>
      <c r="BP38" s="41"/>
      <c r="BQ38" s="22"/>
      <c r="BS38" s="51"/>
      <c r="BT38" s="50"/>
      <c r="BU38" s="50"/>
      <c r="BV38" s="50"/>
      <c r="BW38" s="50"/>
      <c r="BX38" s="50"/>
      <c r="BY38" s="50"/>
      <c r="BZ38" s="50"/>
      <c r="CA38" s="54"/>
      <c r="CB38" s="51"/>
      <c r="CC38" s="50"/>
      <c r="CD38" s="50"/>
      <c r="CE38" s="50"/>
      <c r="CF38" s="50"/>
      <c r="CG38" s="50"/>
      <c r="CH38" s="50"/>
      <c r="CI38" s="50"/>
      <c r="CJ38" s="54"/>
      <c r="CK38" s="51"/>
      <c r="CL38" s="50"/>
      <c r="CM38" s="50"/>
      <c r="CN38" s="50"/>
      <c r="CO38" s="50"/>
      <c r="CP38" s="50"/>
      <c r="CQ38" s="50"/>
      <c r="CR38" s="50"/>
      <c r="CS38" s="54"/>
      <c r="CT38" s="51"/>
      <c r="CU38" s="50"/>
      <c r="CV38" s="50"/>
      <c r="CW38" s="50"/>
      <c r="CX38" s="50"/>
      <c r="CY38" s="50"/>
      <c r="CZ38" s="50"/>
      <c r="DA38" s="50"/>
      <c r="DB38" s="54"/>
      <c r="DC38" s="51"/>
      <c r="DD38" s="50"/>
      <c r="DE38" s="50"/>
      <c r="DF38" s="50"/>
      <c r="DG38" s="50"/>
      <c r="DH38" s="50"/>
      <c r="DI38" s="50"/>
      <c r="DJ38" s="50"/>
      <c r="DK38" s="54"/>
      <c r="DM38" s="11"/>
      <c r="DN38" s="69"/>
      <c r="DO38" s="58"/>
      <c r="DP38" s="7"/>
      <c r="DQ38" s="42"/>
      <c r="DR38" s="69"/>
      <c r="DS38" s="60"/>
      <c r="DT38" s="39"/>
      <c r="DU38" s="39"/>
      <c r="DV38" s="39"/>
      <c r="DW38" s="39"/>
      <c r="DX38" s="39"/>
      <c r="DY38" s="39"/>
      <c r="DZ38" s="39"/>
      <c r="EA38" s="39"/>
      <c r="EB38" s="39"/>
      <c r="EC38" s="39"/>
      <c r="ED38" s="39"/>
      <c r="EE38" s="39"/>
      <c r="EF38" s="39"/>
      <c r="EG38" s="39"/>
      <c r="EH38" s="39"/>
      <c r="EI38" s="39"/>
      <c r="EJ38" s="1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1"/>
      <c r="FU38" s="91"/>
      <c r="FV38" s="91"/>
      <c r="FW38" s="91"/>
      <c r="FX38" s="91"/>
      <c r="FY38" s="91"/>
      <c r="FZ38" s="91"/>
      <c r="GA38" s="91"/>
      <c r="GB38" s="91"/>
      <c r="GC38" s="91"/>
      <c r="GD38" s="91"/>
      <c r="GE38" s="91"/>
      <c r="GF38" s="91"/>
      <c r="GG38" s="91"/>
      <c r="GH38" s="91"/>
    </row>
    <row r="39" spans="1:190" ht="12.75">
      <c r="A39" s="20"/>
      <c r="B39" s="20"/>
      <c r="C39" s="37">
        <v>12</v>
      </c>
      <c r="D39" s="116"/>
      <c r="E39" s="116"/>
      <c r="F39" s="116"/>
      <c r="G39" s="116"/>
      <c r="H39" s="116"/>
      <c r="I39" s="116"/>
      <c r="J39" s="116"/>
      <c r="K39" s="116"/>
      <c r="L39" s="116"/>
      <c r="M39" s="116"/>
      <c r="N39" s="38"/>
      <c r="O39" s="20"/>
      <c r="P39" s="44"/>
      <c r="Q39" s="44"/>
      <c r="R39" s="44"/>
      <c r="S39" s="44"/>
      <c r="T39" s="39">
        <f>BY39</f>
        <v>999999</v>
      </c>
      <c r="U39" s="40">
        <f>BZ39*W39</f>
        <v>0</v>
      </c>
      <c r="V39" s="39">
        <f>CA39</f>
        <v>0</v>
      </c>
      <c r="W39" s="28">
        <f>IF(AND(P39="",Q39="",R39="",S39=""),0,1)*$EI$39</f>
        <v>0</v>
      </c>
      <c r="X39" s="38"/>
      <c r="Y39" s="44"/>
      <c r="Z39" s="44"/>
      <c r="AA39" s="44"/>
      <c r="AB39" s="44"/>
      <c r="AC39" s="39">
        <f>CH39</f>
        <v>999999</v>
      </c>
      <c r="AD39" s="40">
        <f>CI39*AF39</f>
        <v>0</v>
      </c>
      <c r="AE39" s="39">
        <f>CJ39</f>
        <v>0</v>
      </c>
      <c r="AF39" s="28">
        <f>IF(AND(Y39="",Z39="",AA39="",AB39=""),0,1)*$EI$39</f>
        <v>0</v>
      </c>
      <c r="AG39" s="38"/>
      <c r="AH39" s="44"/>
      <c r="AI39" s="44"/>
      <c r="AJ39" s="44"/>
      <c r="AK39" s="44"/>
      <c r="AL39" s="39">
        <f>CQ39</f>
        <v>999999</v>
      </c>
      <c r="AM39" s="40">
        <f>CR39*AO39</f>
        <v>0</v>
      </c>
      <c r="AN39" s="39">
        <f>CS39</f>
        <v>0</v>
      </c>
      <c r="AO39" s="28">
        <f>IF(AND(AH39="",AI39="",AJ39="",AK39=""),0,1)*$EI$39</f>
        <v>0</v>
      </c>
      <c r="AP39" s="38"/>
      <c r="AQ39" s="44"/>
      <c r="AR39" s="44"/>
      <c r="AS39" s="44"/>
      <c r="AT39" s="44"/>
      <c r="AU39" s="39">
        <f>CZ39</f>
        <v>999999</v>
      </c>
      <c r="AV39" s="40">
        <f>DA39*AX39</f>
        <v>0</v>
      </c>
      <c r="AW39" s="39">
        <f>DB39</f>
        <v>0</v>
      </c>
      <c r="AX39" s="28">
        <f>IF(AND(AQ39="",AR39="",AS39="",AT39=""),0,1)*$EI$39</f>
        <v>0</v>
      </c>
      <c r="AY39" s="38"/>
      <c r="AZ39" s="44"/>
      <c r="BA39" s="44"/>
      <c r="BB39" s="44"/>
      <c r="BC39" s="44"/>
      <c r="BD39" s="39">
        <f>DI39</f>
        <v>999999</v>
      </c>
      <c r="BE39" s="40">
        <f>DJ39*BG39</f>
        <v>0</v>
      </c>
      <c r="BF39" s="39">
        <f>DK39</f>
        <v>0</v>
      </c>
      <c r="BG39" s="28">
        <f>IF(AND(AZ39="",BA39="",BB39="",BC39=""),0,1)*$EI$39</f>
        <v>0</v>
      </c>
      <c r="BI39" s="41"/>
      <c r="BJ39" s="41"/>
      <c r="BK39" s="41"/>
      <c r="BL39" s="41"/>
      <c r="BM39" s="41"/>
      <c r="BN39" s="41"/>
      <c r="BO39" s="41"/>
      <c r="BP39" s="41"/>
      <c r="BQ39" s="22">
        <f>IF(D39="",0,1)</f>
        <v>0</v>
      </c>
      <c r="BS39" s="51">
        <f>0+IF(P39&gt;0,1,0)+IF(Q39&gt;0,1,0)+IF(R39&gt;0,1,0)+IF(S39&gt;0,1,0)-IF(P39="X",1,0)-IF(Q39="X",1,0)-IF(R39="X",1,0)-IF(S39="X",1,0)-IF(P39="D",1,0)-IF(Q39="D",1,0)-IF(R39="D",1,0)-IF(S39="D",1,0)</f>
        <v>0</v>
      </c>
      <c r="BT39" s="50">
        <f>0+IF(P39="D",1,0)+IF(Q39="D",1,0)+IF(R39="D",1,0)+IF(S39="D",1,0)</f>
        <v>0</v>
      </c>
      <c r="BU39" s="50">
        <f>IF(OR(P39="X",P39="A"),$D$9,IF(P39="D",$D$10,P39))</f>
        <v>0</v>
      </c>
      <c r="BV39" s="50">
        <f>IF(OR(Q39="X",Q39="A"),$D$9,IF(Q39="D",$D$10,Q39))</f>
        <v>0</v>
      </c>
      <c r="BW39" s="50">
        <f>IF(OR(R39="X",R39="A"),$D$9,IF(R39="D",$D$10,R39))</f>
        <v>0</v>
      </c>
      <c r="BX39" s="50">
        <f>IF(OR(S39="X",S39="A"),$D$9,IF(S39="D",$D$10,S39))</f>
        <v>0</v>
      </c>
      <c r="BY39" s="50">
        <f>IF($D$39="",999999,IF(SUM(BU39:BX39)=0,999999,IF($EI$39=0,999999,IF(AND(BT39=$BP$10,$A$13=1),$D$13,IF(AND(BT39=$BP$10,$A$13=0),SUM(BU39:BX39),IF(AND(BS39&lt;$BP$12,$A$11=1),$D$11,IF(AND(BS39&lt;$BP$12,$A$11=0),SUM(BU39:BX39),SUM(BU39:BX39))))))))</f>
        <v>999999</v>
      </c>
      <c r="BZ39" s="50">
        <f>1+IF(BY39&gt;BY41,1,0)+IF(BY39&gt;BY43,1,0)+IF(BY39&gt;BY45,1,0)+IF(BY39&gt;BY47,1,0)+IF(BY39&gt;BY49,1,0)+IF(BY39&gt;BY51,1,0)+IF(BY39&gt;BY53,1,0)+IF(BY39&gt;BY55,1,0)+IF(BY39&gt;BY57,1,0)+IF(BY39&gt;BY59,1,0)+IF(BY39&gt;BY61,1,0)+IF(BY39&gt;BY63,1,0)+IF(BY39&gt;BY65,1,0)+IF(BY39&gt;BY17,1,0)+IF(BY39&gt;BY19,1,0)+IF(BY39&gt;BY21,1,0)+IF(BY39&gt;BY23,1,0)+IF(BY39&gt;BY25,1,0)+IF(BY39&gt;BY27,1,0)+IF(BY39&gt;BY29,1,0)+IF(BY39&gt;BY31,1,0)+IF(BY39&gt;BY33,1,0)+IF(BY39&gt;BY35,1,0)+IF(BY39&gt;BY37,1,0)+IF(BY39&gt;BY67,1,0)+IF(BY39&gt;BY69,1,0)+IF(BY39&gt;BY71,1,0)+IF(BY39&gt;BY73,1,0)+IF(BY39&gt;BY75,1,0)+IF(BY39&gt;BY77,1,0)+IF(BY39&gt;BY79,1,0)+IF(BY39&gt;BY81,1,0)+IF(BY39&gt;BY83,1,0)+IF(BY39&gt;BY85,1,0)</f>
        <v>1</v>
      </c>
      <c r="CA39" s="54">
        <f>($C$6-BZ39+1)*$BQ$39*W39</f>
        <v>0</v>
      </c>
      <c r="CB39" s="51">
        <f>0+IF(Y39&gt;0,1,0)+IF(Z39&gt;0,1,0)+IF(AA39&gt;0,1,0)+IF(AB39&gt;0,1,0)-IF(Y39="X",1,0)-IF(Z39="X",1,0)-IF(AA39="X",1,0)-IF(AB39="X",1,0)-IF(Y39="D",1,0)-IF(Z39="D",1,0)-IF(AA39="D",1,0)-IF(AB39="D",1,0)</f>
        <v>0</v>
      </c>
      <c r="CC39" s="50">
        <f>0+IF(Y39="D",1,0)+IF(Z39="D",1,0)+IF(AA39="D",1,0)+IF(AB39="D",1,0)</f>
        <v>0</v>
      </c>
      <c r="CD39" s="50">
        <f>IF(OR(Y39="X",Y39="A"),$D$9,IF(Y39="D",$D$10,Y39))</f>
        <v>0</v>
      </c>
      <c r="CE39" s="50">
        <f>IF(OR(Z39="X",Z39="A"),$D$9,IF(Z39="D",$D$10,Z39))</f>
        <v>0</v>
      </c>
      <c r="CF39" s="50">
        <f>IF(OR(AA39="X",AA39="A"),$D$9,IF(AA39="D",$D$10,AA39))</f>
        <v>0</v>
      </c>
      <c r="CG39" s="50">
        <f>IF(OR(AB39="X",AB39="A"),$D$9,IF(AB39="D",$D$10,AB39))</f>
        <v>0</v>
      </c>
      <c r="CH39" s="50">
        <f>IF($D$39="",999999,IF(SUM(CD39:CG39)=0,999999,IF($EI$39=0,999999,IF(AND(CC39=$BP$10,$A$13=1),$D$13,IF(AND(CC39=$BP$10,$A$13=0),SUM(CD39:CG39),IF(AND(CB39&lt;$BP$12,$A$11=1),$D$11,IF(AND(CB39&lt;$BP$12,$A$11=0),SUM(CD39:CG39),SUM(CD39:CG39))))))))</f>
        <v>999999</v>
      </c>
      <c r="CI39" s="50">
        <f>1+IF(CH39&gt;CH41,1,0)+IF(CH39&gt;CH43,1,0)+IF(CH39&gt;CH45,1,0)+IF(CH39&gt;CH47,1,0)+IF(CH39&gt;CH49,1,0)+IF(CH39&gt;CH51,1,0)+IF(CH39&gt;CH53,1,0)+IF(CH39&gt;CH55,1,0)+IF(CH39&gt;CH57,1,0)+IF(CH39&gt;CH59,1,0)+IF(CH39&gt;CH61,1,0)+IF(CH39&gt;CH63,1,0)+IF(CH39&gt;CH65,1,0)+IF(CH39&gt;CH17,1,0)+IF(CH39&gt;CH19,1,0)+IF(CH39&gt;CH21,1,0)+IF(CH39&gt;CH23,1,0)+IF(CH39&gt;CH25,1,0)+IF(CH39&gt;CH27,1,0)+IF(CH39&gt;CH29,1,0)+IF(CH39&gt;CH31,1,0)+IF(CH39&gt;CH33,1,0)+IF(CH39&gt;CH35,1,0)+IF(CH39&gt;CH37,1,0)+IF(CH39&gt;CH67,1,0)+IF(CH39&gt;CH69,1,0)+IF(CH39&gt;CH71,1,0)+IF(CH39&gt;CH73,1,0)+IF(CH39&gt;CH75,1,0)+IF(CH39&gt;CH77,1,0)+IF(CH39&gt;CH79,1,0)+IF(CH39&gt;CH81,1,0)+IF(CH39&gt;CH83,1,0)+IF(CH39&gt;CH85,1,0)</f>
        <v>1</v>
      </c>
      <c r="CJ39" s="54">
        <f>($C$6-CI39+1)*$BQ$39*AF39</f>
        <v>0</v>
      </c>
      <c r="CK39" s="51">
        <f>0+IF(AH39&gt;0,1,0)+IF(AI39&gt;0,1,0)+IF(AJ39&gt;0,1,0)+IF(AK39&gt;0,1,0)-IF(AH39="X",1,0)-IF(AI39="X",1,0)-IF(AJ39="X",1,0)-IF(AK39="X",1,0)-IF(AH39="D",1,0)-IF(AI39="D",1,0)-IF(AJ39="D",1,0)-IF(AK39="D",1,0)</f>
        <v>0</v>
      </c>
      <c r="CL39" s="50">
        <f>0+IF(AH39="D",1,0)+IF(AI39="D",1,0)+IF(AJ39="D",1,0)+IF(AK39="D",1,0)</f>
        <v>0</v>
      </c>
      <c r="CM39" s="50">
        <f>IF(OR(AH39="X",AH39="A"),$D$9,IF(AH39="D",$D$10,AH39))</f>
        <v>0</v>
      </c>
      <c r="CN39" s="50">
        <f>IF(OR(AI39="X",AI39="A"),$D$9,IF(AI39="D",$D$10,AI39))</f>
        <v>0</v>
      </c>
      <c r="CO39" s="50">
        <f>IF(OR(AJ39="X",AJ39="A"),$D$9,IF(AJ39="D",$D$10,AJ39))</f>
        <v>0</v>
      </c>
      <c r="CP39" s="50">
        <f>IF(OR(AK39="X",AK39="A"),$D$9,IF(AK39="D",$D$10,AK39))</f>
        <v>0</v>
      </c>
      <c r="CQ39" s="50">
        <f>IF($D$39="",999999,IF(SUM(CM39:CP39)=0,999999,IF($EI$39=0,999999,IF(AND(CL39=$BP$10,$A$13=1),$D$13,IF(AND(CL39=$BP$10,$A$13=0),SUM(CM39:CP39),IF(AND(CK39&lt;$BP$12,$A$11=1),$D$11,IF(AND(CK39&lt;$BP$12,$A$11=0),SUM(CM39:CP39),SUM(CM39:CP39))))))))</f>
        <v>999999</v>
      </c>
      <c r="CR39" s="50">
        <f>1+IF(CQ39&gt;CQ41,1,0)+IF(CQ39&gt;CQ43,1,0)+IF(CQ39&gt;CQ45,1,0)+IF(CQ39&gt;CQ47,1,0)+IF(CQ39&gt;CQ49,1,0)+IF(CQ39&gt;CQ51,1,0)+IF(CQ39&gt;CQ53,1,0)+IF(CQ39&gt;CQ55,1,0)+IF(CQ39&gt;CQ57,1,0)+IF(CQ39&gt;CQ59,1,0)+IF(CQ39&gt;CQ61,1,0)+IF(CQ39&gt;CQ63,1,0)+IF(CQ39&gt;CQ65,1,0)+IF(CQ39&gt;CQ17,1,0)+IF(CQ39&gt;CQ19,1,0)+IF(CQ39&gt;CQ21,1,0)+IF(CQ39&gt;CQ23,1,0)+IF(CQ39&gt;CQ25,1,0)+IF(CQ39&gt;CQ27,1,0)+IF(CQ39&gt;CQ29,1,0)+IF(CQ39&gt;CQ31,1,0)+IF(CQ39&gt;CQ33,1,0)+IF(CQ39&gt;CQ35,1,0)+IF(CQ39&gt;CQ37,1,0)+IF(CQ39&gt;CQ67,1,0)+IF(CQ39&gt;CQ69,1,0)+IF(CQ39&gt;CQ71,1,0)+IF(CQ39&gt;CQ73,1,0)+IF(CQ39&gt;CQ75,1,0)+IF(CQ39&gt;CQ77,1,0)+IF(CQ39&gt;CQ79,1,0)+IF(CQ39&gt;CQ81,1,0)+IF(CQ39&gt;CQ83,1,0)+IF(CQ39&gt;CQ85,1,0)</f>
        <v>1</v>
      </c>
      <c r="CS39" s="54">
        <f>($C$6-CR39+1)*$BQ$39*AO39</f>
        <v>0</v>
      </c>
      <c r="CT39" s="51">
        <f>0+IF(AQ39&gt;0,1,0)+IF(AR39&gt;0,1,0)+IF(AS39&gt;0,1,0)+IF(AT39&gt;0,1,0)-IF(AQ39="X",1,0)-IF(AR39="X",1,0)-IF(AS39="X",1,0)-IF(AT39="X",1,0)-IF(AQ39="D",1,0)-IF(AR39="D",1,0)-IF(AS39="D",1,0)-IF(AT39="D",1,0)</f>
        <v>0</v>
      </c>
      <c r="CU39" s="50">
        <f>0+IF(AQ39="D",1,0)+IF(AR39="D",1,0)+IF(AS39="D",1,0)+IF(AT39="D",1,0)</f>
        <v>0</v>
      </c>
      <c r="CV39" s="50">
        <f>IF(OR(AQ39="X",AQ39="A"),$D$9,IF(AQ39="D",$D$10,AQ39))</f>
        <v>0</v>
      </c>
      <c r="CW39" s="50">
        <f>IF(OR(AR39="X",AR39="A"),$D$9,IF(AR39="D",$D$10,AR39))</f>
        <v>0</v>
      </c>
      <c r="CX39" s="50">
        <f>IF(OR(AS39="X",AS39="A"),$D$9,IF(AS39="D",$D$10,AS39))</f>
        <v>0</v>
      </c>
      <c r="CY39" s="50">
        <f>IF(OR(AT39="X",AT39="A"),$D$9,IF(AT39="D",$D$10,AT39))</f>
        <v>0</v>
      </c>
      <c r="CZ39" s="50">
        <f>IF($D$39="",999999,IF(SUM(CV39:CY39)=0,999999,IF($EI$39=0,999999,IF(AND(CU39=$BP$10,$A$13=1),$D$13,IF(AND(CU39=$BP$10,$A$13=0),SUM(CV39:CY39),IF(AND(CT39&lt;$BP$12,$A$11=1),$D$11,IF(AND(CT39&lt;$BP$12,$A$11=0),SUM(CV39:CY39),SUM(CV39:CY39))))))))</f>
        <v>999999</v>
      </c>
      <c r="DA39" s="50">
        <f>1+IF(CZ39&gt;CZ41,1,0)+IF(CZ39&gt;CZ43,1,0)+IF(CZ39&gt;CZ45,1,0)+IF(CZ39&gt;CZ47,1,0)+IF(CZ39&gt;CZ49,1,0)+IF(CZ39&gt;CZ51,1,0)+IF(CZ39&gt;CZ53,1,0)+IF(CZ39&gt;CZ55,1,0)+IF(CZ39&gt;CZ57,1,0)+IF(CZ39&gt;CZ59,1,0)+IF(CZ39&gt;CZ61,1,0)+IF(CZ39&gt;CZ63,1,0)+IF(CZ39&gt;CZ65,1,0)+IF(CZ39&gt;CZ17,1,0)+IF(CZ39&gt;CZ19,1,0)+IF(CZ39&gt;CZ21,1,0)+IF(CZ39&gt;CZ23,1,0)+IF(CZ39&gt;CZ25,1,0)+IF(CZ39&gt;CZ27,1,0)+IF(CZ39&gt;CZ29,1,0)+IF(CZ39&gt;CZ31,1,0)+IF(CZ39&gt;CZ33,1,0)+IF(CZ39&gt;CZ35,1,0)+IF(CZ39&gt;CZ37,1,0)+IF(CZ39&gt;CZ67,1,0)+IF(CZ39&gt;CZ69,1,0)+IF(CZ39&gt;CZ71,1,0)+IF(CZ39&gt;CZ73,1,0)+IF(CZ39&gt;CZ75,1,0)+IF(CZ39&gt;CZ77,1,0)+IF(CZ39&gt;CZ79,1,0)+IF(CZ39&gt;CZ81,1,0)+IF(CZ39&gt;CZ83,1,0)+IF(CZ39&gt;CZ85,1,0)</f>
        <v>1</v>
      </c>
      <c r="DB39" s="54">
        <f>($C$6-DA39+1)*$BQ$39*AX39</f>
        <v>0</v>
      </c>
      <c r="DC39" s="51">
        <f>0+IF(AZ39&gt;0,1,0)+IF(BA39&gt;0,1,0)+IF(BB39&gt;0,1,0)+IF(BC39&gt;0,1,0)-IF(AZ39="X",1,0)-IF(BA39="X",1,0)-IF(BB39="X",1,0)-IF(BC39="X",1,0)-IF(AZ39="D",1,0)-IF(BA39="D",1,0)-IF(BB39="D",1,0)-IF(BC39="D",1,0)</f>
        <v>0</v>
      </c>
      <c r="DD39" s="50">
        <f>0+IF(AZ39="D",1,0)+IF(BA39="D",1,0)+IF(BB39="D",1,0)+IF(BC39="D",1,0)</f>
        <v>0</v>
      </c>
      <c r="DE39" s="50">
        <f>IF(OR(AZ39="X",AZ39="A"),$D$9,IF(AZ39="D",$D$10,AZ39))</f>
        <v>0</v>
      </c>
      <c r="DF39" s="50">
        <f>IF(OR(BA39="X",BA39="A"),$D$9,IF(BA39="D",$D$10,BA39))</f>
        <v>0</v>
      </c>
      <c r="DG39" s="50">
        <f>IF(OR(BB39="X",BB39="A"),$D$9,IF(BB39="D",$D$10,BB39))</f>
        <v>0</v>
      </c>
      <c r="DH39" s="50">
        <f>IF(OR(BC39="X",BC39="A"),$D$9,IF(BC39="D",$D$10,BC39))</f>
        <v>0</v>
      </c>
      <c r="DI39" s="50">
        <f>IF($D$39="",999999,IF(SUM(DE39:DH39)=0,999999,IF($EI$39=0,999999,IF(AND(DD39=$BP$10,$A$13=1),$D$13,IF(AND(DD39=$BP$10,$A$13=0),SUM(DE39:DH39),IF(AND(DC39&lt;$BP$12,$A$11=1),$D$11,IF(AND(DC39&lt;$BP$12,$A$11=0),SUM(DE39:DH39),SUM(DE39:DH39))))))))</f>
        <v>999999</v>
      </c>
      <c r="DJ39" s="50">
        <f>1+IF(DI39&gt;DI41,1,0)+IF(DI39&gt;DI43,1,0)+IF(DI39&gt;DI45,1,0)+IF(DI39&gt;DI47,1,0)+IF(DI39&gt;DI49,1,0)+IF(DI39&gt;DI51,1,0)+IF(DI39&gt;DI53,1,0)+IF(DI39&gt;DI55,1,0)+IF(DI39&gt;DI57,1,0)+IF(DI39&gt;DI59,1,0)+IF(DI39&gt;DI61,1,0)+IF(DI39&gt;DI63,1,0)+IF(DI39&gt;DI65,1,0)+IF(DI39&gt;DI17,1,0)+IF(DI39&gt;DI19,1,0)+IF(DI39&gt;DI21,1,0)+IF(DI39&gt;DI23,1,0)+IF(DI39&gt;DI25,1,0)+IF(DI39&gt;DI27,1,0)+IF(DI39&gt;DI29,1,0)+IF(DI39&gt;DI31,1,0)+IF(DI39&gt;DI33,1,0)+IF(DI39&gt;DI35,1,0)+IF(DI39&gt;DI37,1,0)+IF(DI39&gt;DI67,1,0)+IF(DI39&gt;DI69,1,0)+IF(DI39&gt;DI71,1,0)+IF(DI39&gt;DI73,1,0)+IF(DI39&gt;DI75,1,0)+IF(DI39&gt;DI77,1,0)+IF(DI39&gt;DI79,1,0)+IF(DI39&gt;DI81,1,0)+IF(DI39&gt;DI83,1,0)+IF(DI39&gt;DI85,1,0)</f>
        <v>1</v>
      </c>
      <c r="DK39" s="54">
        <f>($C$6-DJ39+1)*$BQ$39*BG39</f>
        <v>0</v>
      </c>
      <c r="DM39" s="11"/>
      <c r="DN39" s="69">
        <f>1+IF(DO39&lt;DO17,1)+IF(DO39&lt;DO19,1)+IF(DO39&lt;DO21,1)+IF(DO39&lt;DO23,1)+IF(DO39&lt;DO25,1)+IF(DO39&lt;DO27,1)+IF(DO39&lt;DO29,1)+IF(DO39&lt;DO31,1)+IF(DO39&lt;DO33,1)+IF(DO39&lt;DO35,1)+IF(DO39&lt;DO37,1)+IF(DO39&lt;DO41,1)+IF(DO39&lt;DO43,1)+IF(DO39&lt;DO45,1)+IF(DO39&lt;DO47,1)+IF(DO39&lt;DO49,1)+IF(DO39&lt;DO51,1)+IF(DO39&lt;DO53,1)+IF(DO39&lt;DO55,1)+IF(DO39&lt;DO57,1)+IF(DO39&lt;DO59,1)+IF(DO39&lt;DO61,1)+IF(DO39&lt;DO63,1)+IF(DO39&lt;DO65,1)+IF(DO39&lt;DO67,1)+IF(DO39&lt;DO69,1)+IF(DO39&lt;DO71,1)+IF(DO39&lt;DO73,1)+IF(DO39&lt;DO75,1)+IF(DO39&lt;DO77,1)+IF(DO39&lt;DO79,1)+IF(DO39&lt;DO81,1)+IF(DO39&lt;DO83,1)+IF(DO39&lt;DO85,1)</f>
        <v>24</v>
      </c>
      <c r="DO39" s="45">
        <f>DS39+0.12</f>
        <v>0.12</v>
      </c>
      <c r="DP39" s="7"/>
      <c r="DQ39" s="43">
        <f>DN39</f>
        <v>24</v>
      </c>
      <c r="DR39" s="8">
        <f>1+IF(DS39&lt;DS17,1)+IF(DS39&lt;DS19,1)+IF(DS39&lt;DS21,1)+IF(DS39&lt;DS23,1)+IF(DS39&lt;DS25,1)+IF(DS39&lt;DS27,1)+IF(DS39&lt;DS29,1)+IF(DS39&lt;DS31,1)+IF(DS39&lt;DS33,1)+IF(DS39&lt;DS35,1)+IF(DS39&lt;DS37,1)+IF(DS39&lt;DS41,1)+IF(DS39&lt;DS43,1)+IF(DS39&lt;DS45,1)+IF(DS39&lt;DS47,1)+IF(DS39&lt;DS49,1)+IF(DS39&lt;DS51,1)+IF(DS39&lt;DS53,1)+IF(DS39&lt;DS55,1)+IF(DS39&lt;DS57,1)+IF(DS39&lt;DS59,1)+IF(DS39&lt;DS61,1)+IF(DS39&lt;DS63,1)+IF(DS39&lt;DS65,1)+IF(DS39&lt;DS67,1)+IF(DS39&lt;DS69,1)+IF(DS39&lt;DS71,1)+IF(DS39&lt;DS73,1)+IF(DS39&lt;DS75,1)+IF(DS39&lt;DS77,1)+IF(DS39&lt;DS79,1)+IF(DS39&lt;DS81,1)+IF(DS39&lt;DS83,1)+IF(DS39&lt;DS85,1)</f>
        <v>1</v>
      </c>
      <c r="DS39" s="59">
        <f>(((DU39*10000000)+(500000-DV39)+(5000-EB39))*EI39)+IF(DT39="",0,1)</f>
        <v>0</v>
      </c>
      <c r="DT39" s="8">
        <f>IF(D39="","",D39)</f>
      </c>
      <c r="DU39" s="8">
        <f>SUM(V39,AE39,AN39,AW39,BF39)*EI39</f>
        <v>0</v>
      </c>
      <c r="DV39" s="8">
        <f>0+IF(BY39&lt;999999,BY39,0)+IF(CH39&lt;999999,CH39,0)+IF(CQ39&lt;999999,CQ39,0)+IF(CZ39&lt;999999,CZ39,0)+IF(DI39&lt;999999,DI39,0)*EI39</f>
        <v>0</v>
      </c>
      <c r="DW39" s="8">
        <f>BZ39*W39*EI39</f>
        <v>0</v>
      </c>
      <c r="DX39" s="8">
        <f>CI39*AF39*EI39</f>
        <v>0</v>
      </c>
      <c r="DY39" s="8">
        <f>CR39*AO39*EI39</f>
        <v>0</v>
      </c>
      <c r="DZ39" s="8">
        <f>DA39*AX39*EI39</f>
        <v>0</v>
      </c>
      <c r="EA39" s="8">
        <f>DJ39*BG39*EI39</f>
        <v>0</v>
      </c>
      <c r="EB39" s="8">
        <f>SUM(DW39:EA39)</f>
        <v>0</v>
      </c>
      <c r="EC39" s="8">
        <f>IF(0+(IF(Q39="X",1,0)+(IF(R39="X",1,0)+(IF(S39="X",1,0)+(IF(P39="X",1,0)))))&gt;=$BP$10,1,0)</f>
        <v>1</v>
      </c>
      <c r="ED39" s="8">
        <f>IF(0+(IF(Z39="X",1,0)+(IF(AA39="X",1,0)+(IF(AB39="X",1,0)+(IF(Y39="X",1,0)))))&gt;=$BP$10,1,0)</f>
        <v>1</v>
      </c>
      <c r="EE39" s="8">
        <f>IF(0+(IF(AI39="X",1,0)+(IF(AJ39="X",1,0)+(IF(AK39="X",1,0)+(IF(AH39="X",1,0)))))&gt;=$BP$10,1,0)</f>
        <v>1</v>
      </c>
      <c r="EF39" s="8">
        <f>IF(0+(IF(AR39="X",1,0)+(IF(AS39="X",1,0)+(IF(AT39="X",1,0)+(IF(AQ39="X",1,0)))))&gt;=$BP$10,1,0)</f>
        <v>1</v>
      </c>
      <c r="EG39" s="8">
        <f>IF(0+(IF(BA39="X",1,0)+(IF(BB39="X",1,0)+(IF(BC39="X",1,0)+(IF(AZ39="X",1,0)))))&gt;=$BP$10,1,0)</f>
        <v>1</v>
      </c>
      <c r="EH39" s="8">
        <f>SUM(EC39:EG39)*$A$15</f>
        <v>5</v>
      </c>
      <c r="EI39" s="8">
        <f>IF(EH39&gt;=2,0,BQ39)</f>
        <v>0</v>
      </c>
      <c r="EJ39" s="1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1"/>
      <c r="FU39" s="91"/>
      <c r="FV39" s="91"/>
      <c r="FW39" s="91"/>
      <c r="FX39" s="91"/>
      <c r="FY39" s="91"/>
      <c r="FZ39" s="91"/>
      <c r="GA39" s="91"/>
      <c r="GB39" s="91"/>
      <c r="GC39" s="91"/>
      <c r="GD39" s="91"/>
      <c r="GE39" s="91"/>
      <c r="GF39" s="91"/>
      <c r="GG39" s="91"/>
      <c r="GH39" s="91"/>
    </row>
    <row r="40" spans="1:190" ht="6" customHeight="1">
      <c r="A40" s="20"/>
      <c r="B40" s="20"/>
      <c r="C40" s="37"/>
      <c r="D40" s="20"/>
      <c r="E40" s="20"/>
      <c r="F40" s="20"/>
      <c r="G40" s="20"/>
      <c r="H40" s="20"/>
      <c r="I40" s="20"/>
      <c r="J40" s="20"/>
      <c r="K40" s="20"/>
      <c r="L40" s="20"/>
      <c r="M40" s="20"/>
      <c r="N40" s="20"/>
      <c r="O40" s="20"/>
      <c r="P40" s="38"/>
      <c r="Q40" s="38"/>
      <c r="R40" s="38"/>
      <c r="S40" s="38"/>
      <c r="T40" s="38"/>
      <c r="U40" s="38"/>
      <c r="V40" s="38"/>
      <c r="W40" s="28"/>
      <c r="X40" s="38"/>
      <c r="Y40" s="38"/>
      <c r="Z40" s="38"/>
      <c r="AA40" s="38"/>
      <c r="AB40" s="38"/>
      <c r="AC40" s="38"/>
      <c r="AD40" s="38"/>
      <c r="AE40" s="38"/>
      <c r="AF40" s="28"/>
      <c r="AG40" s="38"/>
      <c r="AH40" s="38"/>
      <c r="AI40" s="38"/>
      <c r="AJ40" s="38"/>
      <c r="AK40" s="38"/>
      <c r="AL40" s="38"/>
      <c r="AM40" s="38"/>
      <c r="AN40" s="38"/>
      <c r="AO40" s="28"/>
      <c r="AP40" s="38"/>
      <c r="AQ40" s="38"/>
      <c r="AR40" s="38"/>
      <c r="AS40" s="38"/>
      <c r="AT40" s="38"/>
      <c r="AU40" s="38"/>
      <c r="AV40" s="38"/>
      <c r="AW40" s="38"/>
      <c r="AX40" s="28"/>
      <c r="AY40" s="38"/>
      <c r="AZ40" s="38"/>
      <c r="BA40" s="38"/>
      <c r="BB40" s="38"/>
      <c r="BC40" s="38"/>
      <c r="BD40" s="38"/>
      <c r="BE40" s="38"/>
      <c r="BF40" s="38"/>
      <c r="BG40" s="28"/>
      <c r="BI40" s="41"/>
      <c r="BJ40" s="41"/>
      <c r="BK40" s="41"/>
      <c r="BL40" s="41"/>
      <c r="BM40" s="41"/>
      <c r="BN40" s="41"/>
      <c r="BO40" s="41"/>
      <c r="BP40" s="41"/>
      <c r="BQ40" s="22"/>
      <c r="BS40" s="51"/>
      <c r="BT40" s="50"/>
      <c r="BU40" s="50"/>
      <c r="BV40" s="50"/>
      <c r="BW40" s="50"/>
      <c r="BX40" s="50"/>
      <c r="BY40" s="50"/>
      <c r="BZ40" s="50"/>
      <c r="CA40" s="54"/>
      <c r="CB40" s="51"/>
      <c r="CC40" s="50"/>
      <c r="CD40" s="50"/>
      <c r="CE40" s="50"/>
      <c r="CF40" s="50"/>
      <c r="CG40" s="50"/>
      <c r="CH40" s="50"/>
      <c r="CI40" s="50"/>
      <c r="CJ40" s="54"/>
      <c r="CK40" s="51"/>
      <c r="CL40" s="50"/>
      <c r="CM40" s="50"/>
      <c r="CN40" s="50"/>
      <c r="CO40" s="50"/>
      <c r="CP40" s="50"/>
      <c r="CQ40" s="50"/>
      <c r="CR40" s="50"/>
      <c r="CS40" s="54"/>
      <c r="CT40" s="51"/>
      <c r="CU40" s="50"/>
      <c r="CV40" s="50"/>
      <c r="CW40" s="50"/>
      <c r="CX40" s="50"/>
      <c r="CY40" s="50"/>
      <c r="CZ40" s="50"/>
      <c r="DA40" s="50"/>
      <c r="DB40" s="54"/>
      <c r="DC40" s="51"/>
      <c r="DD40" s="50"/>
      <c r="DE40" s="50"/>
      <c r="DF40" s="50"/>
      <c r="DG40" s="50"/>
      <c r="DH40" s="50"/>
      <c r="DI40" s="50"/>
      <c r="DJ40" s="50"/>
      <c r="DK40" s="54"/>
      <c r="DM40" s="11"/>
      <c r="DN40" s="69"/>
      <c r="DO40" s="58"/>
      <c r="DP40" s="7"/>
      <c r="DQ40" s="42"/>
      <c r="DR40" s="69"/>
      <c r="DS40" s="60"/>
      <c r="DT40" s="39"/>
      <c r="DU40" s="39"/>
      <c r="DV40" s="39"/>
      <c r="DW40" s="39"/>
      <c r="DX40" s="39"/>
      <c r="DY40" s="39"/>
      <c r="DZ40" s="39"/>
      <c r="EA40" s="39"/>
      <c r="EB40" s="39"/>
      <c r="EC40" s="39"/>
      <c r="ED40" s="39"/>
      <c r="EE40" s="39"/>
      <c r="EF40" s="39"/>
      <c r="EG40" s="39"/>
      <c r="EH40" s="39"/>
      <c r="EI40" s="39"/>
      <c r="EJ40" s="1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1"/>
      <c r="FU40" s="91"/>
      <c r="FV40" s="91"/>
      <c r="FW40" s="91"/>
      <c r="FX40" s="91"/>
      <c r="FY40" s="91"/>
      <c r="FZ40" s="91"/>
      <c r="GA40" s="91"/>
      <c r="GB40" s="91"/>
      <c r="GC40" s="91"/>
      <c r="GD40" s="91"/>
      <c r="GE40" s="91"/>
      <c r="GF40" s="91"/>
      <c r="GG40" s="91"/>
      <c r="GH40" s="91"/>
    </row>
    <row r="41" spans="1:190" ht="12.75">
      <c r="A41" s="20"/>
      <c r="B41" s="20"/>
      <c r="C41" s="37">
        <v>13</v>
      </c>
      <c r="D41" s="116"/>
      <c r="E41" s="116"/>
      <c r="F41" s="116"/>
      <c r="G41" s="116"/>
      <c r="H41" s="116"/>
      <c r="I41" s="116"/>
      <c r="J41" s="116"/>
      <c r="K41" s="116"/>
      <c r="L41" s="116"/>
      <c r="M41" s="116"/>
      <c r="N41" s="38"/>
      <c r="O41" s="20"/>
      <c r="P41" s="44"/>
      <c r="Q41" s="44"/>
      <c r="R41" s="44"/>
      <c r="S41" s="44"/>
      <c r="T41" s="39">
        <f>BY41</f>
        <v>999999</v>
      </c>
      <c r="U41" s="40">
        <f>BZ41*W41</f>
        <v>0</v>
      </c>
      <c r="V41" s="39">
        <f>CA41</f>
        <v>0</v>
      </c>
      <c r="W41" s="28">
        <f>IF(AND(P41="",Q41="",R41="",S41=""),0,1)*$EI$41</f>
        <v>0</v>
      </c>
      <c r="X41" s="38"/>
      <c r="Y41" s="44"/>
      <c r="Z41" s="44"/>
      <c r="AA41" s="44"/>
      <c r="AB41" s="44"/>
      <c r="AC41" s="39">
        <f>CH41</f>
        <v>999999</v>
      </c>
      <c r="AD41" s="40">
        <f>CI41*AF41</f>
        <v>0</v>
      </c>
      <c r="AE41" s="39">
        <f>CJ41</f>
        <v>0</v>
      </c>
      <c r="AF41" s="28">
        <f>IF(AND(Y41="",Z41="",AA41="",AB41=""),0,1)*$EI$41</f>
        <v>0</v>
      </c>
      <c r="AG41" s="38"/>
      <c r="AH41" s="44"/>
      <c r="AI41" s="44"/>
      <c r="AJ41" s="44"/>
      <c r="AK41" s="44"/>
      <c r="AL41" s="39">
        <f>CQ41</f>
        <v>999999</v>
      </c>
      <c r="AM41" s="40">
        <f>CR41*AO41</f>
        <v>0</v>
      </c>
      <c r="AN41" s="39">
        <f>CS41</f>
        <v>0</v>
      </c>
      <c r="AO41" s="28">
        <f>IF(AND(AH41="",AI41="",AJ41="",AK41=""),0,1)*$EI$41</f>
        <v>0</v>
      </c>
      <c r="AP41" s="38"/>
      <c r="AQ41" s="44"/>
      <c r="AR41" s="44"/>
      <c r="AS41" s="44"/>
      <c r="AT41" s="44"/>
      <c r="AU41" s="39">
        <f>CZ41</f>
        <v>999999</v>
      </c>
      <c r="AV41" s="40">
        <f>DA41*AX41</f>
        <v>0</v>
      </c>
      <c r="AW41" s="39">
        <f>DB41</f>
        <v>0</v>
      </c>
      <c r="AX41" s="28">
        <f>IF(AND(AQ41="",AR41="",AS41="",AT41=""),0,1)*$EI$41</f>
        <v>0</v>
      </c>
      <c r="AY41" s="38"/>
      <c r="AZ41" s="44"/>
      <c r="BA41" s="44"/>
      <c r="BB41" s="44"/>
      <c r="BC41" s="44"/>
      <c r="BD41" s="39">
        <f>DI41</f>
        <v>999999</v>
      </c>
      <c r="BE41" s="40">
        <f>DJ41*BG41</f>
        <v>0</v>
      </c>
      <c r="BF41" s="39">
        <f>DK41</f>
        <v>0</v>
      </c>
      <c r="BG41" s="28">
        <f>IF(AND(AZ41="",BA41="",BB41="",BC41=""),0,1)*$EI$41</f>
        <v>0</v>
      </c>
      <c r="BI41" s="41"/>
      <c r="BJ41" s="41"/>
      <c r="BK41" s="41"/>
      <c r="BL41" s="41"/>
      <c r="BM41" s="41"/>
      <c r="BN41" s="41"/>
      <c r="BO41" s="41"/>
      <c r="BP41" s="41"/>
      <c r="BQ41" s="22">
        <f>IF(D41="",0,1)</f>
        <v>0</v>
      </c>
      <c r="BS41" s="51">
        <f>0+IF(P41&gt;0,1,0)+IF(Q41&gt;0,1,0)+IF(R41&gt;0,1,0)+IF(S41&gt;0,1,0)-IF(P41="X",1,0)-IF(Q41="X",1,0)-IF(R41="X",1,0)-IF(S41="X",1,0)-IF(P41="D",1,0)-IF(Q41="D",1,0)-IF(R41="D",1,0)-IF(S41="D",1,0)</f>
        <v>0</v>
      </c>
      <c r="BT41" s="50">
        <f>0+IF(P41="D",1,0)+IF(Q41="D",1,0)+IF(R41="D",1,0)+IF(S41="D",1,0)</f>
        <v>0</v>
      </c>
      <c r="BU41" s="50">
        <f>IF(OR(P41="X",P41="A"),$D$9,IF(P41="D",$D$10,P41))</f>
        <v>0</v>
      </c>
      <c r="BV41" s="50">
        <f>IF(OR(Q41="X",Q41="A"),$D$9,IF(Q41="D",$D$10,Q41))</f>
        <v>0</v>
      </c>
      <c r="BW41" s="50">
        <f>IF(OR(R41="X",R41="A"),$D$9,IF(R41="D",$D$10,R41))</f>
        <v>0</v>
      </c>
      <c r="BX41" s="50">
        <f>IF(OR(S41="X",S41="A"),$D$9,IF(S41="D",$D$10,S41))</f>
        <v>0</v>
      </c>
      <c r="BY41" s="50">
        <f>IF($D$41="",999999,IF(SUM(BU41:BX41)=0,999999,IF($EI$41=0,999999,IF(AND(BT41=$BP$10,$A$13=1),$D$13,IF(AND(BT41=$BP$10,$A$13=0),SUM(BU41:BX41),IF(AND(BS41&lt;$BP$12,$A$11=1),$D$11,IF(AND(BS41&lt;$BP$12,$A$11=0),SUM(BU41:BX41),SUM(BU41:BX41))))))))</f>
        <v>999999</v>
      </c>
      <c r="BZ41" s="50">
        <f>1+IF(BY41&gt;BY43,1,0)+IF(BY41&gt;BY45,1,0)+IF(BY41&gt;BY47,1,0)+IF(BY41&gt;BY49,1,0)+IF(BY41&gt;BY51,1,0)+IF(BY41&gt;BY53,1,0)+IF(BY41&gt;BY55,1,0)+IF(BY41&gt;BY57,1,0)+IF(BY41&gt;BY59,1,0)+IF(BY41&gt;BY61,1,0)+IF(BY41&gt;BY63,1,0)+IF(BY41&gt;BY65,1,0)+IF(BY41&gt;BY17,1,0)+IF(BY41&gt;BY19,1,0)+IF(BY41&gt;BY21,1,0)+IF(BY41&gt;BY23,1,0)+IF(BY41&gt;BY25,1,0)+IF(BY41&gt;BY27,1,0)+IF(BY41&gt;BY29,1,0)+IF(BY41&gt;BY31,1,0)+IF(BY41&gt;BY33,1,0)+IF(BY41&gt;BY35,1,0)+IF(BY41&gt;BY37,1,0)+IF(BY41&gt;BY39,1,0)+IF(BY41&gt;BY67,1,0)+IF(BY41&gt;BY69,1,0)+IF(BY41&gt;BY71,1,0)+IF(BY41&gt;BY73,1,0)+IF(BY41&gt;BY75,1,0)+IF(BY41&gt;BY77,1,0)+IF(BY41&gt;BY79,1,0)+IF(BY41&gt;BY81,1,0)+IF(BY41&gt;BY83,1,0)+IF(BY41&gt;BY85,1,0)</f>
        <v>1</v>
      </c>
      <c r="CA41" s="54">
        <f>($C$6-BZ41+1)*$BQ$41*W41</f>
        <v>0</v>
      </c>
      <c r="CB41" s="51">
        <f>0+IF(Y41&gt;0,1,0)+IF(Z41&gt;0,1,0)+IF(AA41&gt;0,1,0)+IF(AB41&gt;0,1,0)-IF(Y41="X",1,0)-IF(Z41="X",1,0)-IF(AA41="X",1,0)-IF(AB41="X",1,0)-IF(Y41="D",1,0)-IF(Z41="D",1,0)-IF(AA41="D",1,0)-IF(AB41="D",1,0)</f>
        <v>0</v>
      </c>
      <c r="CC41" s="50">
        <f>0+IF(Y41="D",1,0)+IF(Z41="D",1,0)+IF(AA41="D",1,0)+IF(AB41="D",1,0)</f>
        <v>0</v>
      </c>
      <c r="CD41" s="50">
        <f>IF(OR(Y41="X",Y41="A"),$D$9,IF(Y41="D",$D$10,Y41))</f>
        <v>0</v>
      </c>
      <c r="CE41" s="50">
        <f>IF(OR(Z41="X",Z41="A"),$D$9,IF(Z41="D",$D$10,Z41))</f>
        <v>0</v>
      </c>
      <c r="CF41" s="50">
        <f>IF(OR(AA41="X",AA41="A"),$D$9,IF(AA41="D",$D$10,AA41))</f>
        <v>0</v>
      </c>
      <c r="CG41" s="50">
        <f>IF(OR(AB41="X",AB41="A"),$D$9,IF(AB41="D",$D$10,AB41))</f>
        <v>0</v>
      </c>
      <c r="CH41" s="50">
        <f>IF($D$41="",999999,IF(SUM(CD41:CG41)=0,999999,IF($EI$41=0,999999,IF(AND(CC41=$BP$10,$A$13=1),$D$13,IF(AND(CC41=$BP$10,$A$13=0),SUM(CD41:CG41),IF(AND(CB41&lt;$BP$12,$A$11=1),$D$11,IF(AND(CB41&lt;$BP$12,$A$11=0),SUM(CD41:CG41),SUM(CD41:CG41))))))))</f>
        <v>999999</v>
      </c>
      <c r="CI41" s="50">
        <f>1+IF(CH41&gt;CH43,1,0)+IF(CH41&gt;CH45,1,0)+IF(CH41&gt;CH47,1,0)+IF(CH41&gt;CH49,1,0)+IF(CH41&gt;CH51,1,0)+IF(CH41&gt;CH53,1,0)+IF(CH41&gt;CH55,1,0)+IF(CH41&gt;CH57,1,0)+IF(CH41&gt;CH59,1,0)+IF(CH41&gt;CH61,1,0)+IF(CH41&gt;CH63,1,0)+IF(CH41&gt;CH65,1,0)+IF(CH41&gt;CH17,1,0)+IF(CH41&gt;CH19,1,0)+IF(CH41&gt;CH21,1,0)+IF(CH41&gt;CH23,1,0)+IF(CH41&gt;CH25,1,0)+IF(CH41&gt;CH27,1,0)+IF(CH41&gt;CH29,1,0)+IF(CH41&gt;CH31,1,0)+IF(CH41&gt;CH33,1,0)+IF(CH41&gt;CH35,1,0)+IF(CH41&gt;CH37,1,0)+IF(CH41&gt;CH39,1,0)+IF(CH41&gt;CH67,1,0)+IF(CH41&gt;CH69,1,0)+IF(CH41&gt;CH71,1,0)+IF(CH41&gt;CH73,1,0)+IF(CH41&gt;CH75,1,0)+IF(CH41&gt;CH77,1,0)+IF(CH41&gt;CH79,1,0)+IF(CH41&gt;CH81,1,0)+IF(CH41&gt;CH83,1,0)+IF(CH41&gt;CH85,1,0)</f>
        <v>1</v>
      </c>
      <c r="CJ41" s="54">
        <f>($C$6-CI41+1)*$BQ$41*AF41</f>
        <v>0</v>
      </c>
      <c r="CK41" s="51">
        <f>0+IF(AH41&gt;0,1,0)+IF(AI41&gt;0,1,0)+IF(AJ41&gt;0,1,0)+IF(AK41&gt;0,1,0)-IF(AH41="X",1,0)-IF(AI41="X",1,0)-IF(AJ41="X",1,0)-IF(AK41="X",1,0)-IF(AH41="D",1,0)-IF(AI41="D",1,0)-IF(AJ41="D",1,0)-IF(AK41="D",1,0)</f>
        <v>0</v>
      </c>
      <c r="CL41" s="50">
        <f>0+IF(AH41="D",1,0)+IF(AI41="D",1,0)+IF(AJ41="D",1,0)+IF(AK41="D",1,0)</f>
        <v>0</v>
      </c>
      <c r="CM41" s="50">
        <f>IF(OR(AH41="X",AH41="A"),$D$9,IF(AH41="D",$D$10,AH41))</f>
        <v>0</v>
      </c>
      <c r="CN41" s="50">
        <f>IF(OR(AI41="X",AI41="A"),$D$9,IF(AI41="D",$D$10,AI41))</f>
        <v>0</v>
      </c>
      <c r="CO41" s="50">
        <f>IF(OR(AJ41="X",AJ41="A"),$D$9,IF(AJ41="D",$D$10,AJ41))</f>
        <v>0</v>
      </c>
      <c r="CP41" s="50">
        <f>IF(OR(AK41="X",AK41="A"),$D$9,IF(AK41="D",$D$10,AK41))</f>
        <v>0</v>
      </c>
      <c r="CQ41" s="50">
        <f>IF($D$41="",999999,IF(SUM(CM41:CP41)=0,999999,IF($EI$41=0,999999,IF(AND(CL41=$BP$10,$A$13=1),$D$13,IF(AND(CL41=$BP$10,$A$13=0),SUM(CM41:CP41),IF(AND(CK41&lt;$BP$12,$A$11=1),$D$11,IF(AND(CK41&lt;$BP$12,$A$11=0),SUM(CM41:CP41),SUM(CM41:CP41))))))))</f>
        <v>999999</v>
      </c>
      <c r="CR41" s="50">
        <f>1+IF(CQ41&gt;CQ43,1,0)+IF(CQ41&gt;CQ45,1,0)+IF(CQ41&gt;CQ47,1,0)+IF(CQ41&gt;CQ49,1,0)+IF(CQ41&gt;CQ51,1,0)+IF(CQ41&gt;CQ53,1,0)+IF(CQ41&gt;CQ55,1,0)+IF(CQ41&gt;CQ57,1,0)+IF(CQ41&gt;CQ59,1,0)+IF(CQ41&gt;CQ61,1,0)+IF(CQ41&gt;CQ63,1,0)+IF(CQ41&gt;CQ65,1,0)+IF(CQ41&gt;CQ17,1,0)+IF(CQ41&gt;CQ19,1,0)+IF(CQ41&gt;CQ21,1,0)+IF(CQ41&gt;CQ23,1,0)+IF(CQ41&gt;CQ25,1,0)+IF(CQ41&gt;CQ27,1,0)+IF(CQ41&gt;CQ29,1,0)+IF(CQ41&gt;CQ31,1,0)+IF(CQ41&gt;CQ33,1,0)+IF(CQ41&gt;CQ35,1,0)+IF(CQ41&gt;CQ37,1,0)+IF(CQ41&gt;CQ39,1,0)+IF(CQ41&gt;CQ67,1,0)+IF(CQ41&gt;CQ69,1,0)+IF(CQ41&gt;CQ71,1,0)+IF(CQ41&gt;CQ73,1,0)+IF(CQ41&gt;CQ75,1,0)+IF(CQ41&gt;CQ77,1,0)+IF(CQ41&gt;CQ79,1,0)+IF(CQ41&gt;CQ81,1,0)+IF(CQ41&gt;CQ83,1,0)+IF(CQ41&gt;CQ85,1,0)</f>
        <v>1</v>
      </c>
      <c r="CS41" s="54">
        <f>($C$6-CR41+1)*$BQ$41*AO41</f>
        <v>0</v>
      </c>
      <c r="CT41" s="51">
        <f>0+IF(AQ41&gt;0,1,0)+IF(AR41&gt;0,1,0)+IF(AS41&gt;0,1,0)+IF(AT41&gt;0,1,0)-IF(AQ41="X",1,0)-IF(AR41="X",1,0)-IF(AS41="X",1,0)-IF(AT41="X",1,0)-IF(AQ41="D",1,0)-IF(AR41="D",1,0)-IF(AS41="D",1,0)-IF(AT41="D",1,0)</f>
        <v>0</v>
      </c>
      <c r="CU41" s="50">
        <f>0+IF(AQ41="D",1,0)+IF(AR41="D",1,0)+IF(AS41="D",1,0)+IF(AT41="D",1,0)</f>
        <v>0</v>
      </c>
      <c r="CV41" s="50">
        <f>IF(OR(AQ41="X",AQ41="A"),$D$9,IF(AQ41="D",$D$10,AQ41))</f>
        <v>0</v>
      </c>
      <c r="CW41" s="50">
        <f>IF(OR(AR41="X",AR41="A"),$D$9,IF(AR41="D",$D$10,AR41))</f>
        <v>0</v>
      </c>
      <c r="CX41" s="50">
        <f>IF(OR(AS41="X",AS41="A"),$D$9,IF(AS41="D",$D$10,AS41))</f>
        <v>0</v>
      </c>
      <c r="CY41" s="50">
        <f>IF(OR(AT41="X",AT41="A"),$D$9,IF(AT41="D",$D$10,AT41))</f>
        <v>0</v>
      </c>
      <c r="CZ41" s="50">
        <f>IF($D$41="",999999,IF(SUM(CV41:CY41)=0,999999,IF($EI$41=0,999999,IF(AND(CU41=$BP$10,$A$13=1),$D$13,IF(AND(CU41=$BP$10,$A$13=0),SUM(CV41:CY41),IF(AND(CT41&lt;$BP$12,$A$11=1),$D$11,IF(AND(CT41&lt;$BP$12,$A$11=0),SUM(CV41:CY41),SUM(CV41:CY41))))))))</f>
        <v>999999</v>
      </c>
      <c r="DA41" s="50">
        <f>1+IF(CZ41&gt;CZ43,1,0)+IF(CZ41&gt;CZ45,1,0)+IF(CZ41&gt;CZ47,1,0)+IF(CZ41&gt;CZ49,1,0)+IF(CZ41&gt;CZ51,1,0)+IF(CZ41&gt;CZ53,1,0)+IF(CZ41&gt;CZ55,1,0)+IF(CZ41&gt;CZ57,1,0)+IF(CZ41&gt;CZ59,1,0)+IF(CZ41&gt;CZ61,1,0)+IF(CZ41&gt;CZ63,1,0)+IF(CZ41&gt;CZ65,1,0)+IF(CZ41&gt;CZ17,1,0)+IF(CZ41&gt;CZ19,1,0)+IF(CZ41&gt;CZ21,1,0)+IF(CZ41&gt;CZ23,1,0)+IF(CZ41&gt;CZ25,1,0)+IF(CZ41&gt;CZ27,1,0)+IF(CZ41&gt;CZ29,1,0)+IF(CZ41&gt;CZ31,1,0)+IF(CZ41&gt;CZ33,1,0)+IF(CZ41&gt;CZ35,1,0)+IF(CZ41&gt;CZ37,1,0)+IF(CZ41&gt;CZ39,1,0)+IF(CZ41&gt;CZ67,1,0)+IF(CZ41&gt;CZ69,1,0)+IF(CZ41&gt;CZ71,1,0)+IF(CZ41&gt;CZ73,1,0)+IF(CZ41&gt;CZ75,1,0)+IF(CZ41&gt;CZ77,1,0)+IF(CZ41&gt;CZ79,1,0)+IF(CZ41&gt;CZ81,1,0)+IF(CZ41&gt;CZ83,1,0)+IF(CZ41&gt;CZ85,1,0)</f>
        <v>1</v>
      </c>
      <c r="DB41" s="54">
        <f>($C$6-DA41+1)*$BQ$41*AX41</f>
        <v>0</v>
      </c>
      <c r="DC41" s="51">
        <f>0+IF(AZ41&gt;0,1,0)+IF(BA41&gt;0,1,0)+IF(BB41&gt;0,1,0)+IF(BC41&gt;0,1,0)-IF(AZ41="X",1,0)-IF(BA41="X",1,0)-IF(BB41="X",1,0)-IF(BC41="X",1,0)-IF(AZ41="D",1,0)-IF(BA41="D",1,0)-IF(BB41="D",1,0)-IF(BC41="D",1,0)</f>
        <v>0</v>
      </c>
      <c r="DD41" s="50">
        <f>0+IF(AZ41="D",1,0)+IF(BA41="D",1,0)+IF(BB41="D",1,0)+IF(BC41="D",1,0)</f>
        <v>0</v>
      </c>
      <c r="DE41" s="50">
        <f>IF(OR(AZ41="X",AZ41="A"),$D$9,IF(AZ41="D",$D$10,AZ41))</f>
        <v>0</v>
      </c>
      <c r="DF41" s="50">
        <f>IF(OR(BA41="X",BA41="A"),$D$9,IF(BA41="D",$D$10,BA41))</f>
        <v>0</v>
      </c>
      <c r="DG41" s="50">
        <f>IF(OR(BB41="X",BB41="A"),$D$9,IF(BB41="D",$D$10,BB41))</f>
        <v>0</v>
      </c>
      <c r="DH41" s="50">
        <f>IF(OR(BC41="X",BC41="A"),$D$9,IF(BC41="D",$D$10,BC41))</f>
        <v>0</v>
      </c>
      <c r="DI41" s="50">
        <f>IF($D$41="",999999,IF(SUM(DE41:DH41)=0,999999,IF($EI$41=0,999999,IF(AND(DD41=$BP$10,$A$13=1),$D$13,IF(AND(DD41=$BP$10,$A$13=0),SUM(DE41:DH41),IF(AND(DC41&lt;$BP$12,$A$11=1),$D$11,IF(AND(DC41&lt;$BP$12,$A$11=0),SUM(DE41:DH41),SUM(DE41:DH41))))))))</f>
        <v>999999</v>
      </c>
      <c r="DJ41" s="50">
        <f>1+IF(DI41&gt;DI43,1,0)+IF(DI41&gt;DI45,1,0)+IF(DI41&gt;DI47,1,0)+IF(DI41&gt;DI49,1,0)+IF(DI41&gt;DI51,1,0)+IF(DI41&gt;DI53,1,0)+IF(DI41&gt;DI55,1,0)+IF(DI41&gt;DI57,1,0)+IF(DI41&gt;DI59,1,0)+IF(DI41&gt;DI61,1,0)+IF(DI41&gt;DI63,1,0)+IF(DI41&gt;DI65,1,0)+IF(DI41&gt;DI17,1,0)+IF(DI41&gt;DI19,1,0)+IF(DI41&gt;DI21,1,0)+IF(DI41&gt;DI23,1,0)+IF(DI41&gt;DI25,1,0)+IF(DI41&gt;DI27,1,0)+IF(DI41&gt;DI29,1,0)+IF(DI41&gt;DI31,1,0)+IF(DI41&gt;DI33,1,0)+IF(DI41&gt;DI35,1,0)+IF(DI41&gt;DI37,1,0)+IF(DI41&gt;DI39,1,0)+IF(DI41&gt;DI67,1,0)+IF(DI41&gt;DI69,1,0)+IF(DI41&gt;DI71,1,0)+IF(DI41&gt;DI73,1,0)+IF(DI41&gt;DI75,1,0)+IF(DI41&gt;DI77,1,0)+IF(DI41&gt;DI79,1,0)+IF(DI41&gt;DI81,1,0)+IF(DI41&gt;DI83,1,0)+IF(DI41&gt;DI85,1,0)</f>
        <v>1</v>
      </c>
      <c r="DK41" s="54">
        <f>($C$6-DJ41+1)*$BQ$41*BG41</f>
        <v>0</v>
      </c>
      <c r="DM41" s="11"/>
      <c r="DN41" s="69">
        <f>1+IF(DO41&lt;DO17,1)+IF(DO41&lt;DO19,1)+IF(DO41&lt;DO21,1)+IF(DO41&lt;DO23,1)+IF(DO41&lt;DO25,1)+IF(DO41&lt;DO27,1)+IF(DO41&lt;DO29,1)+IF(DO41&lt;DO31,1)+IF(DO41&lt;DO33,1)+IF(DO41&lt;DO35,1)+IF(DO41&lt;DO37,1)+IF(DO41&lt;DO39,1)+IF(DO41&lt;DO43,1)+IF(DO41&lt;DO45,1)+IF(DO41&lt;DO47,1)+IF(DO41&lt;DO49,1)+IF(DO41&lt;DO51,1)+IF(DO41&lt;DO53,1)+IF(DO41&lt;DO55,1)+IF(DO41&lt;DO57,1)+IF(DO41&lt;DO59,1)+IF(DO41&lt;DO61,1)+IF(DO41&lt;DO63,1)+IF(DO41&lt;DO65,1)+IF(DO41&lt;DO67,1)+IF(DO41&lt;DO69,1)+IF(DO41&lt;DO71,1)+IF(DO41&lt;DO73,1)+IF(DO41&lt;DO75,1)+IF(DO41&lt;DO77,1)+IF(DO41&lt;DO79,1)+IF(DO41&lt;DO81,1)+IF(DO41&lt;DO83,1)+IF(DO41&lt;DO85,1)</f>
        <v>23</v>
      </c>
      <c r="DO41" s="45">
        <f>DS41+0.13</f>
        <v>0.13</v>
      </c>
      <c r="DP41" s="7"/>
      <c r="DQ41" s="43">
        <f>DN41</f>
        <v>23</v>
      </c>
      <c r="DR41" s="8">
        <f>1+IF(DS41&lt;DS17,1)+IF(DS41&lt;DS19,1)+IF(DS41&lt;DS21,1)+IF(DS41&lt;DS23,1)+IF(DS41&lt;DS25,1)+IF(DS41&lt;DS27,1)+IF(DS41&lt;DS29,1)+IF(DS41&lt;DS31,1)+IF(DS41&lt;DS33,1)+IF(DS41&lt;DS35,1)+IF(DS41&lt;DS37,1)+IF(DS41&lt;DS39,1)+IF(DS41&lt;DS43,1)+IF(DS41&lt;DS45,1)+IF(DS41&lt;DS47,1)+IF(DS41&lt;DS49,1)+IF(DS41&lt;DS51,1)+IF(DS41&lt;DS53,1)+IF(DS41&lt;DS55,1)+IF(DS41&lt;DS57,1)+IF(DS41&lt;DS59,1)+IF(DS41&lt;DS61,1)+IF(DS41&lt;DS63,1)+IF(DS41&lt;DS65,1)+IF(DS41&lt;DS67,1)+IF(DS41&lt;DS69,1)+IF(DS41&lt;DS71,1)+IF(DS41&lt;DS73,1)+IF(DS41&lt;DS75,1)+IF(DS41&lt;DS77,1)+IF(DS41&lt;DS79,1)+IF(DS41&lt;DS81,1)+IF(DS41&lt;DS83,1)+IF(DS41&lt;DS85,1)</f>
        <v>1</v>
      </c>
      <c r="DS41" s="59">
        <f>(((DU41*10000000)+(500000-DV41)+(5000-EB41))*EI41)+IF(DT41="",0,1)</f>
        <v>0</v>
      </c>
      <c r="DT41" s="8">
        <f>IF(D41="","",D41)</f>
      </c>
      <c r="DU41" s="8">
        <f>SUM(V41,AE41,AN41,AW41,BF41)*EI41</f>
        <v>0</v>
      </c>
      <c r="DV41" s="8">
        <f>0+IF(BY41&lt;999999,BY41,0)+IF(CH41&lt;999999,CH41,0)+IF(CQ41&lt;999999,CQ41,0)+IF(CZ41&lt;999999,CZ41,0)+IF(DI41&lt;999999,DI41,0)*EI41</f>
        <v>0</v>
      </c>
      <c r="DW41" s="8">
        <f>BZ41*W41*EI41</f>
        <v>0</v>
      </c>
      <c r="DX41" s="8">
        <f>CI41*AF41*EI41</f>
        <v>0</v>
      </c>
      <c r="DY41" s="8">
        <f>CR41*AO41*EI41</f>
        <v>0</v>
      </c>
      <c r="DZ41" s="8">
        <f>DA41*AX41*EI41</f>
        <v>0</v>
      </c>
      <c r="EA41" s="8">
        <f>DJ41*BG41*EI41</f>
        <v>0</v>
      </c>
      <c r="EB41" s="8">
        <f>SUM(DW41:EA41)</f>
        <v>0</v>
      </c>
      <c r="EC41" s="8">
        <f>IF(0+(IF(Q41="X",1,0)+(IF(R41="X",1,0)+(IF(S41="X",1,0)+(IF(P41="X",1,0)))))&gt;=$BP$10,1,0)</f>
        <v>1</v>
      </c>
      <c r="ED41" s="8">
        <f>IF(0+(IF(Z41="X",1,0)+(IF(AA41="X",1,0)+(IF(AB41="X",1,0)+(IF(Y41="X",1,0)))))&gt;=$BP$10,1,0)</f>
        <v>1</v>
      </c>
      <c r="EE41" s="8">
        <f>IF(0+(IF(AI41="X",1,0)+(IF(AJ41="X",1,0)+(IF(AK41="X",1,0)+(IF(AH41="X",1,0)))))&gt;=$BP$10,1,0)</f>
        <v>1</v>
      </c>
      <c r="EF41" s="8">
        <f>IF(0+(IF(AR41="X",1,0)+(IF(AS41="X",1,0)+(IF(AT41="X",1,0)+(IF(AQ41="X",1,0)))))&gt;=$BP$10,1,0)</f>
        <v>1</v>
      </c>
      <c r="EG41" s="8">
        <f>IF(0+(IF(BA41="X",1,0)+(IF(BB41="X",1,0)+(IF(BC41="X",1,0)+(IF(AZ41="X",1,0)))))&gt;=$BP$10,1,0)</f>
        <v>1</v>
      </c>
      <c r="EH41" s="8">
        <f>SUM(EC41:EG41)*$A$15</f>
        <v>5</v>
      </c>
      <c r="EI41" s="8">
        <f>IF(EH41&gt;=2,0,BQ41)</f>
        <v>0</v>
      </c>
      <c r="EJ41" s="1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1"/>
      <c r="FU41" s="91"/>
      <c r="FV41" s="91"/>
      <c r="FW41" s="91"/>
      <c r="FX41" s="91"/>
      <c r="FY41" s="91"/>
      <c r="FZ41" s="91"/>
      <c r="GA41" s="91"/>
      <c r="GB41" s="91"/>
      <c r="GC41" s="91"/>
      <c r="GD41" s="91"/>
      <c r="GE41" s="91"/>
      <c r="GF41" s="91"/>
      <c r="GG41" s="91"/>
      <c r="GH41" s="91"/>
    </row>
    <row r="42" spans="1:190" ht="6" customHeight="1">
      <c r="A42" s="20"/>
      <c r="B42" s="20"/>
      <c r="C42" s="37"/>
      <c r="D42" s="20"/>
      <c r="E42" s="20"/>
      <c r="F42" s="20"/>
      <c r="G42" s="20"/>
      <c r="H42" s="20"/>
      <c r="I42" s="20"/>
      <c r="J42" s="20"/>
      <c r="K42" s="20"/>
      <c r="L42" s="20"/>
      <c r="M42" s="20"/>
      <c r="N42" s="20"/>
      <c r="O42" s="20"/>
      <c r="P42" s="38"/>
      <c r="Q42" s="38"/>
      <c r="R42" s="38"/>
      <c r="S42" s="38"/>
      <c r="T42" s="38"/>
      <c r="U42" s="38"/>
      <c r="V42" s="38"/>
      <c r="W42" s="28"/>
      <c r="X42" s="38"/>
      <c r="Y42" s="38"/>
      <c r="Z42" s="38"/>
      <c r="AA42" s="38"/>
      <c r="AB42" s="38"/>
      <c r="AC42" s="38"/>
      <c r="AD42" s="38"/>
      <c r="AE42" s="38"/>
      <c r="AF42" s="28"/>
      <c r="AG42" s="38"/>
      <c r="AH42" s="38"/>
      <c r="AI42" s="38"/>
      <c r="AJ42" s="38"/>
      <c r="AK42" s="38"/>
      <c r="AL42" s="38"/>
      <c r="AM42" s="38"/>
      <c r="AN42" s="38"/>
      <c r="AO42" s="28"/>
      <c r="AP42" s="38"/>
      <c r="AQ42" s="38"/>
      <c r="AR42" s="38"/>
      <c r="AS42" s="38"/>
      <c r="AT42" s="38"/>
      <c r="AU42" s="38"/>
      <c r="AV42" s="38"/>
      <c r="AW42" s="38"/>
      <c r="AX42" s="28"/>
      <c r="AY42" s="38"/>
      <c r="AZ42" s="38"/>
      <c r="BA42" s="38"/>
      <c r="BB42" s="38"/>
      <c r="BC42" s="38"/>
      <c r="BD42" s="38"/>
      <c r="BE42" s="38"/>
      <c r="BF42" s="38"/>
      <c r="BG42" s="28"/>
      <c r="BI42" s="41"/>
      <c r="BJ42" s="41"/>
      <c r="BK42" s="41"/>
      <c r="BL42" s="41"/>
      <c r="BM42" s="41"/>
      <c r="BN42" s="41"/>
      <c r="BO42" s="41"/>
      <c r="BP42" s="41"/>
      <c r="BQ42" s="22"/>
      <c r="BS42" s="51"/>
      <c r="BT42" s="50"/>
      <c r="BU42" s="50"/>
      <c r="BV42" s="50"/>
      <c r="BW42" s="50"/>
      <c r="BX42" s="50"/>
      <c r="BY42" s="50"/>
      <c r="BZ42" s="50"/>
      <c r="CA42" s="54"/>
      <c r="CB42" s="51"/>
      <c r="CC42" s="50"/>
      <c r="CD42" s="50"/>
      <c r="CE42" s="50"/>
      <c r="CF42" s="50"/>
      <c r="CG42" s="50"/>
      <c r="CH42" s="50"/>
      <c r="CI42" s="50"/>
      <c r="CJ42" s="54"/>
      <c r="CK42" s="51"/>
      <c r="CL42" s="50"/>
      <c r="CM42" s="50"/>
      <c r="CN42" s="50"/>
      <c r="CO42" s="50"/>
      <c r="CP42" s="50"/>
      <c r="CQ42" s="50"/>
      <c r="CR42" s="50"/>
      <c r="CS42" s="54"/>
      <c r="CT42" s="51"/>
      <c r="CU42" s="50"/>
      <c r="CV42" s="50"/>
      <c r="CW42" s="50"/>
      <c r="CX42" s="50"/>
      <c r="CY42" s="50"/>
      <c r="CZ42" s="50"/>
      <c r="DA42" s="50"/>
      <c r="DB42" s="54"/>
      <c r="DC42" s="51"/>
      <c r="DD42" s="50"/>
      <c r="DE42" s="50"/>
      <c r="DF42" s="50"/>
      <c r="DG42" s="50"/>
      <c r="DH42" s="50"/>
      <c r="DI42" s="50"/>
      <c r="DJ42" s="50"/>
      <c r="DK42" s="54"/>
      <c r="DM42" s="11"/>
      <c r="DN42" s="69"/>
      <c r="DO42" s="58"/>
      <c r="DP42" s="7"/>
      <c r="DQ42" s="42"/>
      <c r="DR42" s="69"/>
      <c r="DS42" s="60"/>
      <c r="DT42" s="39"/>
      <c r="DU42" s="39"/>
      <c r="DV42" s="39"/>
      <c r="DW42" s="39"/>
      <c r="DX42" s="39"/>
      <c r="DY42" s="39"/>
      <c r="DZ42" s="39"/>
      <c r="EA42" s="39"/>
      <c r="EB42" s="39"/>
      <c r="EC42" s="39"/>
      <c r="ED42" s="39"/>
      <c r="EE42" s="39"/>
      <c r="EF42" s="39"/>
      <c r="EG42" s="39"/>
      <c r="EH42" s="39"/>
      <c r="EI42" s="39"/>
      <c r="EJ42" s="1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1"/>
      <c r="FU42" s="91"/>
      <c r="FV42" s="91"/>
      <c r="FW42" s="91"/>
      <c r="FX42" s="91"/>
      <c r="FY42" s="91"/>
      <c r="FZ42" s="91"/>
      <c r="GA42" s="91"/>
      <c r="GB42" s="91"/>
      <c r="GC42" s="91"/>
      <c r="GD42" s="91"/>
      <c r="GE42" s="91"/>
      <c r="GF42" s="91"/>
      <c r="GG42" s="91"/>
      <c r="GH42" s="91"/>
    </row>
    <row r="43" spans="1:190" ht="12.75">
      <c r="A43" s="20"/>
      <c r="B43" s="20"/>
      <c r="C43" s="37">
        <v>14</v>
      </c>
      <c r="D43" s="116"/>
      <c r="E43" s="116"/>
      <c r="F43" s="116"/>
      <c r="G43" s="116"/>
      <c r="H43" s="116"/>
      <c r="I43" s="116"/>
      <c r="J43" s="116"/>
      <c r="K43" s="116"/>
      <c r="L43" s="116"/>
      <c r="M43" s="116"/>
      <c r="N43" s="38"/>
      <c r="O43" s="20"/>
      <c r="P43" s="44"/>
      <c r="Q43" s="44"/>
      <c r="R43" s="44"/>
      <c r="S43" s="44"/>
      <c r="T43" s="39">
        <f>BY43</f>
        <v>999999</v>
      </c>
      <c r="U43" s="40">
        <f>BZ43*W43</f>
        <v>0</v>
      </c>
      <c r="V43" s="39">
        <f>CA43</f>
        <v>0</v>
      </c>
      <c r="W43" s="28">
        <f>IF(AND(P43="",Q43="",R43="",S43=""),0,1)*$EI$43</f>
        <v>0</v>
      </c>
      <c r="X43" s="38"/>
      <c r="Y43" s="44"/>
      <c r="Z43" s="44"/>
      <c r="AA43" s="44"/>
      <c r="AB43" s="44"/>
      <c r="AC43" s="39">
        <f>CH43</f>
        <v>999999</v>
      </c>
      <c r="AD43" s="40">
        <f>CI43*AF43</f>
        <v>0</v>
      </c>
      <c r="AE43" s="39">
        <f>CJ43</f>
        <v>0</v>
      </c>
      <c r="AF43" s="28">
        <f>IF(AND(Y43="",Z43="",AA43="",AB43=""),0,1)*$EI$43</f>
        <v>0</v>
      </c>
      <c r="AG43" s="38"/>
      <c r="AH43" s="44"/>
      <c r="AI43" s="44"/>
      <c r="AJ43" s="44"/>
      <c r="AK43" s="44"/>
      <c r="AL43" s="39">
        <f>CQ43</f>
        <v>999999</v>
      </c>
      <c r="AM43" s="40">
        <f>CR43*AO43</f>
        <v>0</v>
      </c>
      <c r="AN43" s="39">
        <f>CS43</f>
        <v>0</v>
      </c>
      <c r="AO43" s="28">
        <f>IF(AND(AH43="",AI43="",AJ43="",AK43=""),0,1)*$EI$43</f>
        <v>0</v>
      </c>
      <c r="AP43" s="38"/>
      <c r="AQ43" s="44"/>
      <c r="AR43" s="44"/>
      <c r="AS43" s="44"/>
      <c r="AT43" s="44"/>
      <c r="AU43" s="39">
        <f>CZ43</f>
        <v>999999</v>
      </c>
      <c r="AV43" s="40">
        <f>DA43*AX43</f>
        <v>0</v>
      </c>
      <c r="AW43" s="39">
        <f>DB43</f>
        <v>0</v>
      </c>
      <c r="AX43" s="28">
        <f>IF(AND(AQ43="",AR43="",AS43="",AT43=""),0,1)*$EI$43</f>
        <v>0</v>
      </c>
      <c r="AY43" s="38"/>
      <c r="AZ43" s="44"/>
      <c r="BA43" s="44"/>
      <c r="BB43" s="44"/>
      <c r="BC43" s="44"/>
      <c r="BD43" s="39">
        <f>DI43</f>
        <v>999999</v>
      </c>
      <c r="BE43" s="40">
        <f>DJ43*BG43</f>
        <v>0</v>
      </c>
      <c r="BF43" s="39">
        <f>DK43</f>
        <v>0</v>
      </c>
      <c r="BG43" s="28">
        <f>IF(AND(AZ43="",BA43="",BB43="",BC43=""),0,1)*$EI$43</f>
        <v>0</v>
      </c>
      <c r="BI43" s="41"/>
      <c r="BJ43" s="41"/>
      <c r="BK43" s="41"/>
      <c r="BL43" s="41"/>
      <c r="BM43" s="41"/>
      <c r="BN43" s="41"/>
      <c r="BO43" s="41"/>
      <c r="BP43" s="41"/>
      <c r="BQ43" s="22">
        <f>IF(D43="",0,1)</f>
        <v>0</v>
      </c>
      <c r="BS43" s="51">
        <f>0+IF(P43&gt;0,1,0)+IF(Q43&gt;0,1,0)+IF(R43&gt;0,1,0)+IF(S43&gt;0,1,0)-IF(P43="X",1,0)-IF(Q43="X",1,0)-IF(R43="X",1,0)-IF(S43="X",1,0)-IF(P43="D",1,0)-IF(Q43="D",1,0)-IF(R43="D",1,0)-IF(S43="D",1,0)</f>
        <v>0</v>
      </c>
      <c r="BT43" s="50">
        <f>0+IF(P43="D",1,0)+IF(Q43="D",1,0)+IF(R43="D",1,0)+IF(S43="D",1,0)</f>
        <v>0</v>
      </c>
      <c r="BU43" s="50">
        <f>IF(OR(P43="X",P43="A"),$D$9,IF(P43="D",$D$10,P43))</f>
        <v>0</v>
      </c>
      <c r="BV43" s="50">
        <f>IF(OR(Q43="X",Q43="A"),$D$9,IF(Q43="D",$D$10,Q43))</f>
        <v>0</v>
      </c>
      <c r="BW43" s="50">
        <f>IF(OR(R43="X",R43="A"),$D$9,IF(R43="D",$D$10,R43))</f>
        <v>0</v>
      </c>
      <c r="BX43" s="50">
        <f>IF(OR(S43="X",S43="A"),$D$9,IF(S43="D",$D$10,S43))</f>
        <v>0</v>
      </c>
      <c r="BY43" s="50">
        <f>IF($D$43="",999999,IF(SUM(BU43:BX43)=0,999999,IF($EI$43=0,999999,IF(AND(BT43=$BP$10,$A$13=1),$D$13,IF(AND(BT43=$BP$10,$A$13=0),SUM(BU43:BX43),IF(AND(BS43&lt;$BP$12,$A$11=1),$D$11,IF(AND(BS43&lt;$BP$12,$A$11=0),SUM(BU43:BX43),SUM(BU43:BX43))))))))</f>
        <v>999999</v>
      </c>
      <c r="BZ43" s="50">
        <f>1+IF(BY43&gt;BY45,1,0)+IF(BY43&gt;BY47,1,0)+IF(BY43&gt;BY49,1,0)+IF(BY43&gt;BY51,1,0)+IF(BY43&gt;BY53,1,0)+IF(BY43&gt;BY55,1,0)+IF(BY43&gt;BY57,1,0)+IF(BY43&gt;BY59,1,0)+IF(BY43&gt;BY61,1,0)+IF(BY43&gt;BY63,1,0)+IF(BY43&gt;BY65,1,0)+IF(BY43&gt;BY17,1,0)+IF(BY43&gt;BY19,1,0)+IF(BY43&gt;BY21,1,0)+IF(BY43&gt;BY23,1,0)+IF(BY43&gt;BY25,1,0)+IF(BY43&gt;BY27,1,0)+IF(BY43&gt;BY29,1,0)+IF(BY43&gt;BY31,1,0)+IF(BY43&gt;BY33,1,0)+IF(BY43&gt;BY35,1,0)+IF(BY43&gt;BY37,1,0)+IF(BY43&gt;BY39,1,0)+IF(BY43&gt;BY41,1,0)+IF(BY43&gt;BY67,1,0)+IF(BY43&gt;BY69,1,0)+IF(BY43&gt;BY71,1,0)+IF(BY43&gt;BY73,1,0)+IF(BY43&gt;BY75,1,0)+IF(BY43&gt;BY77,1,0)+IF(BY43&gt;BY79,1,0)+IF(BY43&gt;BY81,1,0)+IF(BY43&gt;BY83,1,0)+IF(BY43&gt;BY85,1,0)</f>
        <v>1</v>
      </c>
      <c r="CA43" s="54">
        <f>($C$6-BZ43+1)*$BQ$43*W43</f>
        <v>0</v>
      </c>
      <c r="CB43" s="51">
        <f>0+IF(Y43&gt;0,1,0)+IF(Z43&gt;0,1,0)+IF(AA43&gt;0,1,0)+IF(AB43&gt;0,1,0)-IF(Y43="X",1,0)-IF(Z43="X",1,0)-IF(AA43="X",1,0)-IF(AB43="X",1,0)-IF(Y43="D",1,0)-IF(Z43="D",1,0)-IF(AA43="D",1,0)-IF(AB43="D",1,0)</f>
        <v>0</v>
      </c>
      <c r="CC43" s="50">
        <f>0+IF(Y43="D",1,0)+IF(Z43="D",1,0)+IF(AA43="D",1,0)+IF(AB43="D",1,0)</f>
        <v>0</v>
      </c>
      <c r="CD43" s="50">
        <f>IF(OR(Y43="X",Y43="A"),$D$9,IF(Y43="D",$D$10,Y43))</f>
        <v>0</v>
      </c>
      <c r="CE43" s="50">
        <f>IF(OR(Z43="X",Z43="A"),$D$9,IF(Z43="D",$D$10,Z43))</f>
        <v>0</v>
      </c>
      <c r="CF43" s="50">
        <f>IF(OR(AA43="X",AA43="A"),$D$9,IF(AA43="D",$D$10,AA43))</f>
        <v>0</v>
      </c>
      <c r="CG43" s="50">
        <f>IF(OR(AB43="X",AB43="A"),$D$9,IF(AB43="D",$D$10,AB43))</f>
        <v>0</v>
      </c>
      <c r="CH43" s="50">
        <f>IF($D$43="",999999,IF(SUM(CD43:CG43)=0,999999,IF($EI$43=0,999999,IF(AND(CC43=$BP$10,$A$13=1),$D$13,IF(AND(CC43=$BP$10,$A$13=0),SUM(CD43:CG43),IF(AND(CB43&lt;$BP$12,$A$11=1),$D$11,IF(AND(CB43&lt;$BP$12,$A$11=0),SUM(CD43:CG43),SUM(CD43:CG43))))))))</f>
        <v>999999</v>
      </c>
      <c r="CI43" s="50">
        <f>1+IF(CH43&gt;CH45,1,0)+IF(CH43&gt;CH47,1,0)+IF(CH43&gt;CH49,1,0)+IF(CH43&gt;CH51,1,0)+IF(CH43&gt;CH53,1,0)+IF(CH43&gt;CH55,1,0)+IF(CH43&gt;CH57,1,0)+IF(CH43&gt;CH59,1,0)+IF(CH43&gt;CH61,1,0)+IF(CH43&gt;CH63,1,0)+IF(CH43&gt;CH65,1,0)+IF(CH43&gt;CH17,1,0)+IF(CH43&gt;CH19,1,0)+IF(CH43&gt;CH21,1,0)+IF(CH43&gt;CH23,1,0)+IF(CH43&gt;CH25,1,0)+IF(CH43&gt;CH27,1,0)+IF(CH43&gt;CH29,1,0)+IF(CH43&gt;CH31,1,0)+IF(CH43&gt;CH33,1,0)+IF(CH43&gt;CH35,1,0)+IF(CH43&gt;CH37,1,0)+IF(CH43&gt;CH39,1,0)+IF(CH43&gt;CH41,1,0)+IF(CH43&gt;CH67,1,0)+IF(CH43&gt;CH69,1,0)+IF(CH43&gt;CH71,1,0)+IF(CH43&gt;CH73,1,0)+IF(CH43&gt;CH75,1,0)+IF(CH43&gt;CH77,1,0)+IF(CH43&gt;CH79,1,0)+IF(CH43&gt;CH81,1,0)+IF(CH43&gt;CH83,1,0)+IF(CH43&gt;CH85,1,0)</f>
        <v>1</v>
      </c>
      <c r="CJ43" s="54">
        <f>($C$6-CI43+1)*$BQ$43*AF43</f>
        <v>0</v>
      </c>
      <c r="CK43" s="51">
        <f>0+IF(AH43&gt;0,1,0)+IF(AI43&gt;0,1,0)+IF(AJ43&gt;0,1,0)+IF(AK43&gt;0,1,0)-IF(AH43="X",1,0)-IF(AI43="X",1,0)-IF(AJ43="X",1,0)-IF(AK43="X",1,0)-IF(AH43="D",1,0)-IF(AI43="D",1,0)-IF(AJ43="D",1,0)-IF(AK43="D",1,0)</f>
        <v>0</v>
      </c>
      <c r="CL43" s="50">
        <f>0+IF(AH43="D",1,0)+IF(AI43="D",1,0)+IF(AJ43="D",1,0)+IF(AK43="D",1,0)</f>
        <v>0</v>
      </c>
      <c r="CM43" s="50">
        <f>IF(OR(AH43="X",AH43="A"),$D$9,IF(AH43="D",$D$10,AH43))</f>
        <v>0</v>
      </c>
      <c r="CN43" s="50">
        <f>IF(OR(AI43="X",AI43="A"),$D$9,IF(AI43="D",$D$10,AI43))</f>
        <v>0</v>
      </c>
      <c r="CO43" s="50">
        <f>IF(OR(AJ43="X",AJ43="A"),$D$9,IF(AJ43="D",$D$10,AJ43))</f>
        <v>0</v>
      </c>
      <c r="CP43" s="50">
        <f>IF(OR(AK43="X",AK43="A"),$D$9,IF(AK43="D",$D$10,AK43))</f>
        <v>0</v>
      </c>
      <c r="CQ43" s="50">
        <f>IF($D$43="",999999,IF(SUM(CM43:CP43)=0,999999,IF($EI$43=0,999999,IF(AND(CL43=$BP$10,$A$13=1),$D$13,IF(AND(CL43=$BP$10,$A$13=0),SUM(CM43:CP43),IF(AND(CK43&lt;$BP$12,$A$11=1),$D$11,IF(AND(CK43&lt;$BP$12,$A$11=0),SUM(CM43:CP43),SUM(CM43:CP43))))))))</f>
        <v>999999</v>
      </c>
      <c r="CR43" s="50">
        <f>1+IF(CQ43&gt;CQ45,1,0)+IF(CQ43&gt;CQ47,1,0)+IF(CQ43&gt;CQ49,1,0)+IF(CQ43&gt;CQ51,1,0)+IF(CQ43&gt;CQ53,1,0)+IF(CQ43&gt;CQ55,1,0)+IF(CQ43&gt;CQ57,1,0)+IF(CQ43&gt;CQ59,1,0)+IF(CQ43&gt;CQ61,1,0)+IF(CQ43&gt;CQ63,1,0)+IF(CQ43&gt;CQ65,1,0)+IF(CQ43&gt;CQ17,1,0)+IF(CQ43&gt;CQ19,1,0)+IF(CQ43&gt;CQ21,1,0)+IF(CQ43&gt;CQ23,1,0)+IF(CQ43&gt;CQ25,1,0)+IF(CQ43&gt;CQ27,1,0)+IF(CQ43&gt;CQ29,1,0)+IF(CQ43&gt;CQ31,1,0)+IF(CQ43&gt;CQ33,1,0)+IF(CQ43&gt;CQ35,1,0)+IF(CQ43&gt;CQ37,1,0)+IF(CQ43&gt;CQ39,1,0)+IF(CQ43&gt;CQ41,1,0)+IF(CQ43&gt;CQ67,1,0)+IF(CQ43&gt;CQ69,1,0)+IF(CQ43&gt;CQ71,1,0)+IF(CQ43&gt;CQ73,1,0)+IF(CQ43&gt;CQ75,1,0)+IF(CQ43&gt;CQ77,1,0)+IF(CQ43&gt;CQ79,1,0)+IF(CQ43&gt;CQ81,1,0)+IF(CQ43&gt;CQ83,1,0)+IF(CQ43&gt;CQ85,1,0)</f>
        <v>1</v>
      </c>
      <c r="CS43" s="54">
        <f>($C$6-CR43+1)*$BQ$43*AO43</f>
        <v>0</v>
      </c>
      <c r="CT43" s="51">
        <f>0+IF(AQ43&gt;0,1,0)+IF(AR43&gt;0,1,0)+IF(AS43&gt;0,1,0)+IF(AT43&gt;0,1,0)-IF(AQ43="X",1,0)-IF(AR43="X",1,0)-IF(AS43="X",1,0)-IF(AT43="X",1,0)-IF(AQ43="D",1,0)-IF(AR43="D",1,0)-IF(AS43="D",1,0)-IF(AT43="D",1,0)</f>
        <v>0</v>
      </c>
      <c r="CU43" s="50">
        <f>0+IF(AQ43="D",1,0)+IF(AR43="D",1,0)+IF(AS43="D",1,0)+IF(AT43="D",1,0)</f>
        <v>0</v>
      </c>
      <c r="CV43" s="50">
        <f>IF(OR(AQ43="X",AQ43="A"),$D$9,IF(AQ43="D",$D$10,AQ43))</f>
        <v>0</v>
      </c>
      <c r="CW43" s="50">
        <f>IF(OR(AR43="X",AR43="A"),$D$9,IF(AR43="D",$D$10,AR43))</f>
        <v>0</v>
      </c>
      <c r="CX43" s="50">
        <f>IF(OR(AS43="X",AS43="A"),$D$9,IF(AS43="D",$D$10,AS43))</f>
        <v>0</v>
      </c>
      <c r="CY43" s="50">
        <f>IF(OR(AT43="X",AT43="A"),$D$9,IF(AT43="D",$D$10,AT43))</f>
        <v>0</v>
      </c>
      <c r="CZ43" s="50">
        <f>IF($D$43="",999999,IF(SUM(CV43:CY43)=0,999999,IF($EI$43=0,999999,IF(AND(CU43=$BP$10,$A$13=1),$D$13,IF(AND(CU43=$BP$10,$A$13=0),SUM(CV43:CY43),IF(AND(CT43&lt;$BP$12,$A$11=1),$D$11,IF(AND(CT43&lt;$BP$12,$A$11=0),SUM(CV43:CY43),SUM(CV43:CY43))))))))</f>
        <v>999999</v>
      </c>
      <c r="DA43" s="50">
        <f>1+IF(CZ43&gt;CZ45,1,0)+IF(CZ43&gt;CZ47,1,0)+IF(CZ43&gt;CZ49,1,0)+IF(CZ43&gt;CZ51,1,0)+IF(CZ43&gt;CZ53,1,0)+IF(CZ43&gt;CZ55,1,0)+IF(CZ43&gt;CZ57,1,0)+IF(CZ43&gt;CZ59,1,0)+IF(CZ43&gt;CZ61,1,0)+IF(CZ43&gt;CZ63,1,0)+IF(CZ43&gt;CZ65,1,0)+IF(CZ43&gt;CZ17,1,0)+IF(CZ43&gt;CZ19,1,0)+IF(CZ43&gt;CZ21,1,0)+IF(CZ43&gt;CZ23,1,0)+IF(CZ43&gt;CZ25,1,0)+IF(CZ43&gt;CZ27,1,0)+IF(CZ43&gt;CZ29,1,0)+IF(CZ43&gt;CZ31,1,0)+IF(CZ43&gt;CZ33,1,0)+IF(CZ43&gt;CZ35,1,0)+IF(CZ43&gt;CZ37,1,0)+IF(CZ43&gt;CZ39,1,0)+IF(CZ43&gt;CZ41,1,0)+IF(CZ43&gt;CZ67,1,0)+IF(CZ43&gt;CZ69,1,0)+IF(CZ43&gt;CZ71,1,0)+IF(CZ43&gt;CZ73,1,0)+IF(CZ43&gt;CZ75,1,0)+IF(CZ43&gt;CZ77,1,0)+IF(CZ43&gt;CZ79,1,0)+IF(CZ43&gt;CZ81,1,0)+IF(CZ43&gt;CZ83,1,0)+IF(CZ43&gt;CZ85,1,0)</f>
        <v>1</v>
      </c>
      <c r="DB43" s="54">
        <f>($C$6-DA43+1)*$BQ$43*AX43</f>
        <v>0</v>
      </c>
      <c r="DC43" s="51">
        <f>0+IF(AZ43&gt;0,1,0)+IF(BA43&gt;0,1,0)+IF(BB43&gt;0,1,0)+IF(BC43&gt;0,1,0)-IF(AZ43="X",1,0)-IF(BA43="X",1,0)-IF(BB43="X",1,0)-IF(BC43="X",1,0)-IF(AZ43="D",1,0)-IF(BA43="D",1,0)-IF(BB43="D",1,0)-IF(BC43="D",1,0)</f>
        <v>0</v>
      </c>
      <c r="DD43" s="50">
        <f>0+IF(AZ43="D",1,0)+IF(BA43="D",1,0)+IF(BB43="D",1,0)+IF(BC43="D",1,0)</f>
        <v>0</v>
      </c>
      <c r="DE43" s="50">
        <f>IF(OR(AZ43="X",AZ43="A"),$D$9,IF(AZ43="D",$D$10,AZ43))</f>
        <v>0</v>
      </c>
      <c r="DF43" s="50">
        <f>IF(OR(BA43="X",BA43="A"),$D$9,IF(BA43="D",$D$10,BA43))</f>
        <v>0</v>
      </c>
      <c r="DG43" s="50">
        <f>IF(OR(BB43="X",BB43="A"),$D$9,IF(BB43="D",$D$10,BB43))</f>
        <v>0</v>
      </c>
      <c r="DH43" s="50">
        <f>IF(OR(BC43="X",BC43="A"),$D$9,IF(BC43="D",$D$10,BC43))</f>
        <v>0</v>
      </c>
      <c r="DI43" s="50">
        <f>IF($D$43="",999999,IF(SUM(DE43:DH43)=0,999999,IF($EI$43=0,999999,IF(AND(DD43=$BP$10,$A$13=1),$D$13,IF(AND(DD43=$BP$10,$A$13=0),SUM(DE43:DH43),IF(AND(DC43&lt;$BP$12,$A$11=1),$D$11,IF(AND(DC43&lt;$BP$12,$A$11=0),SUM(DE43:DH43),SUM(DE43:DH43))))))))</f>
        <v>999999</v>
      </c>
      <c r="DJ43" s="50">
        <f>1+IF(DI43&gt;DI45,1,0)+IF(DI43&gt;DI47,1,0)+IF(DI43&gt;DI49,1,0)+IF(DI43&gt;DI51,1,0)+IF(DI43&gt;DI53,1,0)+IF(DI43&gt;DI55,1,0)+IF(DI43&gt;DI57,1,0)+IF(DI43&gt;DI59,1,0)+IF(DI43&gt;DI61,1,0)+IF(DI43&gt;DI63,1,0)+IF(DI43&gt;DI65,1,0)+IF(DI43&gt;DI17,1,0)+IF(DI43&gt;DI19,1,0)+IF(DI43&gt;DI21,1,0)+IF(DI43&gt;DI23,1,0)+IF(DI43&gt;DI25,1,0)+IF(DI43&gt;DI27,1,0)+IF(DI43&gt;DI29,1,0)+IF(DI43&gt;DI31,1,0)+IF(DI43&gt;DI33,1,0)+IF(DI43&gt;DI35,1,0)+IF(DI43&gt;DI37,1,0)+IF(DI43&gt;DI39,1,0)+IF(DI43&gt;DI41,1,0)+IF(DI43&gt;DI67,1,0)+IF(DI43&gt;DI69,1,0)+IF(DI43&gt;DI71,1,0)+IF(DI43&gt;DI73,1,0)+IF(DI43&gt;DI75,1,0)+IF(DI43&gt;DI77,1,0)+IF(DI43&gt;DI79,1,0)+IF(DI43&gt;DI81,1,0)+IF(DI43&gt;DI83,1,0)+IF(DI43&gt;DI85,1,0)</f>
        <v>1</v>
      </c>
      <c r="DK43" s="54">
        <f>($C$6-DJ43+1)*$BQ$43*BG43</f>
        <v>0</v>
      </c>
      <c r="DM43" s="11"/>
      <c r="DN43" s="69">
        <f>1+IF(DO43&lt;DO17,1)+IF(DO43&lt;DO19,1)+IF(DO43&lt;DO21,1)+IF(DO43&lt;DO23,1)+IF(DO43&lt;DO25,1)+IF(DO43&lt;DO27,1)+IF(DO43&lt;DO29,1)+IF(DO43&lt;DO31,1)+IF(DO43&lt;DO33,1)+IF(DO43&lt;DO35,1)+IF(DO43&lt;DO37,1)+IF(DO43&lt;DO39,1)+IF(DO43&lt;DO41,1)+IF(DO43&lt;DO45,1)+IF(DO43&lt;DO47,1)+IF(DO43&lt;DO49,1)+IF(DO43&lt;DO51,1)+IF(DO43&lt;DO53,1)+IF(DO43&lt;DO55,1)+IF(DO43&lt;DO57,1)+IF(DO43&lt;DO59,1)+IF(DO43&lt;DO61,1)+IF(DO43&lt;DO63,1)+IF(DO43&lt;DO65,1)+IF(DO43&lt;DO67,1)+IF(DO43&lt;DO69,1)+IF(DO43&lt;DO71,1)+IF(DO43&lt;DO73,1)+IF(DO43&lt;DO75,1)+IF(DO43&lt;DO77,1)+IF(DO43&lt;DO79,1)+IF(DO43&lt;DO81,1)+IF(DO43&lt;DO83,1)+IF(DO43&lt;DO85,1)</f>
        <v>22</v>
      </c>
      <c r="DO43" s="45">
        <f>DS43+0.14</f>
        <v>0.14</v>
      </c>
      <c r="DP43" s="7"/>
      <c r="DQ43" s="43">
        <f>DN43</f>
        <v>22</v>
      </c>
      <c r="DR43" s="8">
        <f>1+IF(DS43&lt;DS17,1)+IF(DS43&lt;DS19,1)+IF(DS43&lt;DS21,1)+IF(DS43&lt;DS23,1)+IF(DS43&lt;DS25,1)+IF(DS43&lt;DS27,1)+IF(DS43&lt;DS29,1)+IF(DS43&lt;DS31,1)+IF(DS43&lt;DS33,1)+IF(DS43&lt;DS35,1)+IF(DS43&lt;DS37,1)+IF(DS43&lt;DS39,1)+IF(DS43&lt;DS41,1)+IF(DS43&lt;DS45,1)+IF(DS43&lt;DS47,1)+IF(DS43&lt;DS49,1)+IF(DS43&lt;DS51,1)+IF(DS43&lt;DS53,1)+IF(DS43&lt;DS55,1)+IF(DS43&lt;DS57,1)+IF(DS43&lt;DS59,1)+IF(DS43&lt;DS61,1)+IF(DS43&lt;DS63,1)+IF(DS43&lt;DS65,1)+IF(DS43&lt;DS67,1)+IF(DS43&lt;DS69,1)+IF(DS43&lt;DS71,1)+IF(DS43&lt;DS73,1)+IF(DS43&lt;DS75,1)+IF(DS43&lt;DS77,1)+IF(DS43&lt;DS79,1)+IF(DS43&lt;DS81,1)+IF(DS43&lt;DS83,1)+IF(DS43&lt;DS85,1)</f>
        <v>1</v>
      </c>
      <c r="DS43" s="59">
        <f>(((DU43*10000000)+(500000-DV43)+(5000-EB43))*EI43)+IF(DT43="",0,1)</f>
        <v>0</v>
      </c>
      <c r="DT43" s="8">
        <f>IF(D43="","",D43)</f>
      </c>
      <c r="DU43" s="8">
        <f>SUM(V43,AE43,AN43,AW43,BF43)*EI43</f>
        <v>0</v>
      </c>
      <c r="DV43" s="8">
        <f>0+IF(BY43&lt;999999,BY43,0)+IF(CH43&lt;999999,CH43,0)+IF(CQ43&lt;999999,CQ43,0)+IF(CZ43&lt;999999,CZ43,0)+IF(DI43&lt;999999,DI43,0)*EI43</f>
        <v>0</v>
      </c>
      <c r="DW43" s="8">
        <f>BZ43*W43*EI43</f>
        <v>0</v>
      </c>
      <c r="DX43" s="8">
        <f>CI43*AF43*EI43</f>
        <v>0</v>
      </c>
      <c r="DY43" s="8">
        <f>CR43*AO43*EI43</f>
        <v>0</v>
      </c>
      <c r="DZ43" s="8">
        <f>DA43*AX43*EI43</f>
        <v>0</v>
      </c>
      <c r="EA43" s="8">
        <f>DJ43*BG43*EI43</f>
        <v>0</v>
      </c>
      <c r="EB43" s="8">
        <f>SUM(DW43:EA43)</f>
        <v>0</v>
      </c>
      <c r="EC43" s="8">
        <f>IF(0+(IF(Q43="X",1,0)+(IF(R43="X",1,0)+(IF(S43="X",1,0)+(IF(P43="X",1,0)))))&gt;=$BP$10,1,0)</f>
        <v>1</v>
      </c>
      <c r="ED43" s="8">
        <f>IF(0+(IF(Z43="X",1,0)+(IF(AA43="X",1,0)+(IF(AB43="X",1,0)+(IF(Y43="X",1,0)))))&gt;=$BP$10,1,0)</f>
        <v>1</v>
      </c>
      <c r="EE43" s="8">
        <f>IF(0+(IF(AI43="X",1,0)+(IF(AJ43="X",1,0)+(IF(AK43="X",1,0)+(IF(AH43="X",1,0)))))&gt;=$BP$10,1,0)</f>
        <v>1</v>
      </c>
      <c r="EF43" s="8">
        <f>IF(0+(IF(AR43="X",1,0)+(IF(AS43="X",1,0)+(IF(AT43="X",1,0)+(IF(AQ43="X",1,0)))))&gt;=$BP$10,1,0)</f>
        <v>1</v>
      </c>
      <c r="EG43" s="8">
        <f>IF(0+(IF(BA43="X",1,0)+(IF(BB43="X",1,0)+(IF(BC43="X",1,0)+(IF(AZ43="X",1,0)))))&gt;=$BP$10,1,0)</f>
        <v>1</v>
      </c>
      <c r="EH43" s="8">
        <f>SUM(EC43:EG43)*$A$15</f>
        <v>5</v>
      </c>
      <c r="EI43" s="8">
        <f>IF(EH43&gt;=2,0,BQ43)</f>
        <v>0</v>
      </c>
      <c r="EJ43" s="1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1"/>
      <c r="FU43" s="91"/>
      <c r="FV43" s="91"/>
      <c r="FW43" s="91"/>
      <c r="FX43" s="91"/>
      <c r="FY43" s="91"/>
      <c r="FZ43" s="91"/>
      <c r="GA43" s="91"/>
      <c r="GB43" s="91"/>
      <c r="GC43" s="91"/>
      <c r="GD43" s="91"/>
      <c r="GE43" s="91"/>
      <c r="GF43" s="91"/>
      <c r="GG43" s="91"/>
      <c r="GH43" s="91"/>
    </row>
    <row r="44" spans="1:190" ht="6" customHeight="1">
      <c r="A44" s="20"/>
      <c r="B44" s="20"/>
      <c r="C44" s="37"/>
      <c r="D44" s="20"/>
      <c r="E44" s="20"/>
      <c r="F44" s="20"/>
      <c r="G44" s="20"/>
      <c r="H44" s="20"/>
      <c r="I44" s="20"/>
      <c r="J44" s="20"/>
      <c r="K44" s="20"/>
      <c r="L44" s="20"/>
      <c r="M44" s="20"/>
      <c r="N44" s="20"/>
      <c r="O44" s="20"/>
      <c r="P44" s="38"/>
      <c r="Q44" s="38"/>
      <c r="R44" s="38"/>
      <c r="S44" s="38"/>
      <c r="T44" s="38"/>
      <c r="U44" s="38"/>
      <c r="V44" s="38"/>
      <c r="W44" s="28"/>
      <c r="X44" s="38"/>
      <c r="Y44" s="38"/>
      <c r="Z44" s="38"/>
      <c r="AA44" s="38"/>
      <c r="AB44" s="38"/>
      <c r="AC44" s="38"/>
      <c r="AD44" s="38"/>
      <c r="AE44" s="38"/>
      <c r="AF44" s="28"/>
      <c r="AG44" s="38"/>
      <c r="AH44" s="38"/>
      <c r="AI44" s="38"/>
      <c r="AJ44" s="38"/>
      <c r="AK44" s="38"/>
      <c r="AL44" s="38"/>
      <c r="AM44" s="38"/>
      <c r="AN44" s="38"/>
      <c r="AO44" s="28"/>
      <c r="AP44" s="38"/>
      <c r="AQ44" s="38"/>
      <c r="AR44" s="38"/>
      <c r="AS44" s="38"/>
      <c r="AT44" s="38"/>
      <c r="AU44" s="38"/>
      <c r="AV44" s="38"/>
      <c r="AW44" s="38"/>
      <c r="AX44" s="28"/>
      <c r="AY44" s="38"/>
      <c r="AZ44" s="38"/>
      <c r="BA44" s="38"/>
      <c r="BB44" s="38"/>
      <c r="BC44" s="38"/>
      <c r="BD44" s="38"/>
      <c r="BE44" s="38"/>
      <c r="BF44" s="38"/>
      <c r="BG44" s="28"/>
      <c r="BI44" s="41"/>
      <c r="BJ44" s="41"/>
      <c r="BK44" s="41"/>
      <c r="BL44" s="41"/>
      <c r="BM44" s="41"/>
      <c r="BN44" s="41"/>
      <c r="BO44" s="41"/>
      <c r="BP44" s="41"/>
      <c r="BQ44" s="22"/>
      <c r="BS44" s="51"/>
      <c r="BT44" s="50"/>
      <c r="BU44" s="50"/>
      <c r="BV44" s="50"/>
      <c r="BW44" s="50"/>
      <c r="BX44" s="50"/>
      <c r="BY44" s="50"/>
      <c r="BZ44" s="50"/>
      <c r="CA44" s="54"/>
      <c r="CB44" s="51"/>
      <c r="CC44" s="50"/>
      <c r="CD44" s="50"/>
      <c r="CE44" s="50"/>
      <c r="CF44" s="50"/>
      <c r="CG44" s="50"/>
      <c r="CH44" s="50"/>
      <c r="CI44" s="50"/>
      <c r="CJ44" s="54"/>
      <c r="CK44" s="51"/>
      <c r="CL44" s="50"/>
      <c r="CM44" s="50"/>
      <c r="CN44" s="50"/>
      <c r="CO44" s="50"/>
      <c r="CP44" s="50"/>
      <c r="CQ44" s="50"/>
      <c r="CR44" s="50"/>
      <c r="CS44" s="54"/>
      <c r="CT44" s="51"/>
      <c r="CU44" s="50"/>
      <c r="CV44" s="50"/>
      <c r="CW44" s="50"/>
      <c r="CX44" s="50"/>
      <c r="CY44" s="50"/>
      <c r="CZ44" s="50"/>
      <c r="DA44" s="50"/>
      <c r="DB44" s="54"/>
      <c r="DC44" s="51"/>
      <c r="DD44" s="50"/>
      <c r="DE44" s="50"/>
      <c r="DF44" s="50"/>
      <c r="DG44" s="50"/>
      <c r="DH44" s="50"/>
      <c r="DI44" s="50"/>
      <c r="DJ44" s="50"/>
      <c r="DK44" s="54"/>
      <c r="DM44" s="11"/>
      <c r="DN44" s="69"/>
      <c r="DO44" s="58"/>
      <c r="DP44" s="7"/>
      <c r="DQ44" s="42"/>
      <c r="DR44" s="69"/>
      <c r="DS44" s="60"/>
      <c r="DT44" s="39"/>
      <c r="DU44" s="39"/>
      <c r="DV44" s="39"/>
      <c r="DW44" s="39"/>
      <c r="DX44" s="39"/>
      <c r="DY44" s="39"/>
      <c r="DZ44" s="39"/>
      <c r="EA44" s="39"/>
      <c r="EB44" s="39"/>
      <c r="EC44" s="39"/>
      <c r="ED44" s="39"/>
      <c r="EE44" s="39"/>
      <c r="EF44" s="39"/>
      <c r="EG44" s="39"/>
      <c r="EH44" s="39"/>
      <c r="EI44" s="39"/>
      <c r="EJ44" s="1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1"/>
      <c r="FU44" s="91"/>
      <c r="FV44" s="91"/>
      <c r="FW44" s="91"/>
      <c r="FX44" s="91"/>
      <c r="FY44" s="91"/>
      <c r="FZ44" s="91"/>
      <c r="GA44" s="91"/>
      <c r="GB44" s="91"/>
      <c r="GC44" s="91"/>
      <c r="GD44" s="91"/>
      <c r="GE44" s="91"/>
      <c r="GF44" s="91"/>
      <c r="GG44" s="91"/>
      <c r="GH44" s="91"/>
    </row>
    <row r="45" spans="1:190" ht="12.75">
      <c r="A45" s="20"/>
      <c r="B45" s="20"/>
      <c r="C45" s="37">
        <v>15</v>
      </c>
      <c r="D45" s="116"/>
      <c r="E45" s="116"/>
      <c r="F45" s="116"/>
      <c r="G45" s="116"/>
      <c r="H45" s="116"/>
      <c r="I45" s="116"/>
      <c r="J45" s="116"/>
      <c r="K45" s="116"/>
      <c r="L45" s="116"/>
      <c r="M45" s="116"/>
      <c r="N45" s="38"/>
      <c r="O45" s="20"/>
      <c r="P45" s="44"/>
      <c r="Q45" s="44"/>
      <c r="R45" s="44"/>
      <c r="S45" s="44"/>
      <c r="T45" s="39">
        <f>BY45</f>
        <v>999999</v>
      </c>
      <c r="U45" s="40">
        <f>BZ45*W45</f>
        <v>0</v>
      </c>
      <c r="V45" s="39">
        <f>CA45</f>
        <v>0</v>
      </c>
      <c r="W45" s="28">
        <f>IF(AND(P45="",Q45="",R45="",S45=""),0,1)*$EI$45</f>
        <v>0</v>
      </c>
      <c r="X45" s="38"/>
      <c r="Y45" s="44"/>
      <c r="Z45" s="44"/>
      <c r="AA45" s="44"/>
      <c r="AB45" s="44"/>
      <c r="AC45" s="39">
        <f>CH45</f>
        <v>999999</v>
      </c>
      <c r="AD45" s="40">
        <f>CI45*AF45</f>
        <v>0</v>
      </c>
      <c r="AE45" s="39">
        <f>CJ45</f>
        <v>0</v>
      </c>
      <c r="AF45" s="28">
        <f>IF(AND(Y45="",Z45="",AA45="",AB45=""),0,1)*$EI$45</f>
        <v>0</v>
      </c>
      <c r="AG45" s="38"/>
      <c r="AH45" s="44"/>
      <c r="AI45" s="44"/>
      <c r="AJ45" s="44"/>
      <c r="AK45" s="44"/>
      <c r="AL45" s="39">
        <f>CQ45</f>
        <v>999999</v>
      </c>
      <c r="AM45" s="40">
        <f>CR45*AO45</f>
        <v>0</v>
      </c>
      <c r="AN45" s="39">
        <f>CS45</f>
        <v>0</v>
      </c>
      <c r="AO45" s="28">
        <f>IF(AND(AH45="",AI45="",AJ45="",AK45=""),0,1)*$EI$45</f>
        <v>0</v>
      </c>
      <c r="AP45" s="38"/>
      <c r="AQ45" s="44"/>
      <c r="AR45" s="44"/>
      <c r="AS45" s="44"/>
      <c r="AT45" s="44"/>
      <c r="AU45" s="39">
        <f>CZ45</f>
        <v>999999</v>
      </c>
      <c r="AV45" s="40">
        <f>DA45*AX45</f>
        <v>0</v>
      </c>
      <c r="AW45" s="39">
        <f>DB45</f>
        <v>0</v>
      </c>
      <c r="AX45" s="28">
        <f>IF(AND(AQ45="",AR45="",AS45="",AT45=""),0,1)*$EI$45</f>
        <v>0</v>
      </c>
      <c r="AY45" s="38"/>
      <c r="AZ45" s="44"/>
      <c r="BA45" s="44"/>
      <c r="BB45" s="44"/>
      <c r="BC45" s="44"/>
      <c r="BD45" s="39">
        <f>DI45</f>
        <v>999999</v>
      </c>
      <c r="BE45" s="40">
        <f>DJ45*BG45</f>
        <v>0</v>
      </c>
      <c r="BF45" s="39">
        <f>DK45</f>
        <v>0</v>
      </c>
      <c r="BG45" s="28">
        <f>IF(AND(AZ45="",BA45="",BB45="",BC45=""),0,1)*$EI$45</f>
        <v>0</v>
      </c>
      <c r="BI45" s="41"/>
      <c r="BJ45" s="41"/>
      <c r="BK45" s="41"/>
      <c r="BL45" s="41"/>
      <c r="BM45" s="41"/>
      <c r="BN45" s="41"/>
      <c r="BO45" s="41"/>
      <c r="BP45" s="41"/>
      <c r="BQ45" s="22">
        <f>IF(D45="",0,1)</f>
        <v>0</v>
      </c>
      <c r="BS45" s="51">
        <f>0+IF(P45&gt;0,1,0)+IF(Q45&gt;0,1,0)+IF(R45&gt;0,1,0)+IF(S45&gt;0,1,0)-IF(P45="X",1,0)-IF(Q45="X",1,0)-IF(R45="X",1,0)-IF(S45="X",1,0)-IF(P45="D",1,0)-IF(Q45="D",1,0)-IF(R45="D",1,0)-IF(S45="D",1,0)</f>
        <v>0</v>
      </c>
      <c r="BT45" s="50">
        <f>0+IF(P45="D",1,0)+IF(Q45="D",1,0)+IF(R45="D",1,0)+IF(S45="D",1,0)</f>
        <v>0</v>
      </c>
      <c r="BU45" s="50">
        <f>IF(OR(P45="X",P45="A"),$D$9,IF(P45="D",$D$10,P45))</f>
        <v>0</v>
      </c>
      <c r="BV45" s="50">
        <f>IF(OR(Q45="X",Q45="A"),$D$9,IF(Q45="D",$D$10,Q45))</f>
        <v>0</v>
      </c>
      <c r="BW45" s="50">
        <f>IF(OR(R45="X",R45="A"),$D$9,IF(R45="D",$D$10,R45))</f>
        <v>0</v>
      </c>
      <c r="BX45" s="50">
        <f>IF(OR(S45="X",S45="A"),$D$9,IF(S45="D",$D$10,S45))</f>
        <v>0</v>
      </c>
      <c r="BY45" s="50">
        <f>IF($D$45="",999999,IF(SUM(BU45:BX45)=0,999999,IF($EI$45=0,999999,IF(AND(BT45=$BP$10,$A$13=1),$D$13,IF(AND(BT45=$BP$10,$A$13=0),SUM(BU45:BX45),IF(AND(BS45&lt;$BP$12,$A$11=1),$D$11,IF(AND(BS45&lt;$BP$12,$A$11=0),SUM(BU45:BX45),SUM(BU45:BX45))))))))</f>
        <v>999999</v>
      </c>
      <c r="BZ45" s="50">
        <f>1+IF(BY45&gt;BY47,1,0)+IF(BY45&gt;BY49,1,0)+IF(BY45&gt;BY51,1,0)+IF(BY45&gt;BY53,1,0)+IF(BY45&gt;BY55,1,0)+IF(BY45&gt;BY57,1,0)+IF(BY45&gt;BY59,1,0)+IF(BY45&gt;BY61,1,0)+IF(BY45&gt;BY63,1,0)+IF(BY45&gt;BY65,1,0)+IF(BY45&gt;BY17,1,0)+IF(BY45&gt;BY19,1,0)+IF(BY45&gt;BY21,1,0)+IF(BY45&gt;BY23,1,0)+IF(BY45&gt;BY25,1,0)+IF(BY45&gt;BY27,1,0)+IF(BY45&gt;BY29,1,0)+IF(BY45&gt;BY31,1,0)+IF(BY45&gt;BY33,1,0)+IF(BY45&gt;BY35,1,0)+IF(BY45&gt;BY37,1,0)+IF(BY45&gt;BY39,1,0)+IF(BY45&gt;BY41,1,0)+IF(BY45&gt;BY43,1,0)+IF(BY45&gt;BY67,1,0)+IF(BY45&gt;BY69,1,0)+IF(BY45&gt;BY71,1,0)+IF(BY45&gt;BY73,1,0)+IF(BY45&gt;BY75,1,0)+IF(BY45&gt;BY77,1,0)+IF(BY45&gt;BY79,1,0)+IF(BY45&gt;BY81,1,0)+IF(BY45&gt;BY83,1,0)+IF(BY45&gt;BY85,1,0)</f>
        <v>1</v>
      </c>
      <c r="CA45" s="54">
        <f>($C$6-BZ45+1)*$BQ$45*W45</f>
        <v>0</v>
      </c>
      <c r="CB45" s="51">
        <f>0+IF(Y45&gt;0,1,0)+IF(Z45&gt;0,1,0)+IF(AA45&gt;0,1,0)+IF(AB45&gt;0,1,0)-IF(Y45="X",1,0)-IF(Z45="X",1,0)-IF(AA45="X",1,0)-IF(AB45="X",1,0)-IF(Y45="D",1,0)-IF(Z45="D",1,0)-IF(AA45="D",1,0)-IF(AB45="D",1,0)</f>
        <v>0</v>
      </c>
      <c r="CC45" s="50">
        <f>0+IF(Y45="D",1,0)+IF(Z45="D",1,0)+IF(AA45="D",1,0)+IF(AB45="D",1,0)</f>
        <v>0</v>
      </c>
      <c r="CD45" s="50">
        <f>IF(OR(Y45="X",Y45="A"),$D$9,IF(Y45="D",$D$10,Y45))</f>
        <v>0</v>
      </c>
      <c r="CE45" s="50">
        <f>IF(OR(Z45="X",Z45="A"),$D$9,IF(Z45="D",$D$10,Z45))</f>
        <v>0</v>
      </c>
      <c r="CF45" s="50">
        <f>IF(OR(AA45="X",AA45="A"),$D$9,IF(AA45="D",$D$10,AA45))</f>
        <v>0</v>
      </c>
      <c r="CG45" s="50">
        <f>IF(OR(AB45="X",AB45="A"),$D$9,IF(AB45="D",$D$10,AB45))</f>
        <v>0</v>
      </c>
      <c r="CH45" s="50">
        <f>IF($D$45="",999999,IF(SUM(CD45:CG45)=0,999999,IF($EI$45=0,999999,IF(AND(CC45=$BP$10,$A$13=1),$D$13,IF(AND(CC45=$BP$10,$A$13=0),SUM(CD45:CG45),IF(AND(CB45&lt;$BP$12,$A$11=1),$D$11,IF(AND(CB45&lt;$BP$12,$A$11=0),SUM(CD45:CG45),SUM(CD45:CG45))))))))</f>
        <v>999999</v>
      </c>
      <c r="CI45" s="50">
        <f>1+IF(CH45&gt;CH47,1,0)+IF(CH45&gt;CH49,1,0)+IF(CH45&gt;CH51,1,0)+IF(CH45&gt;CH53,1,0)+IF(CH45&gt;CH55,1,0)+IF(CH45&gt;CH57,1,0)+IF(CH45&gt;CH59,1,0)+IF(CH45&gt;CH61,1,0)+IF(CH45&gt;CH63,1,0)+IF(CH45&gt;CH65,1,0)+IF(CH45&gt;CH17,1,0)+IF(CH45&gt;CH19,1,0)+IF(CH45&gt;CH21,1,0)+IF(CH45&gt;CH23,1,0)+IF(CH45&gt;CH25,1,0)+IF(CH45&gt;CH27,1,0)+IF(CH45&gt;CH29,1,0)+IF(CH45&gt;CH31,1,0)+IF(CH45&gt;CH33,1,0)+IF(CH45&gt;CH35,1,0)+IF(CH45&gt;CH37,1,0)+IF(CH45&gt;CH39,1,0)+IF(CH45&gt;CH41,1,0)+IF(CH45&gt;CH43,1,0)+IF(CH45&gt;CH67,1,0)+IF(CH45&gt;CH69,1,0)+IF(CH45&gt;CH71,1,0)+IF(CH45&gt;CH73,1,0)+IF(CH45&gt;CH75,1,0)+IF(CH45&gt;CH77,1,0)+IF(CH45&gt;CH79,1,0)+IF(CH45&gt;CH81,1,0)+IF(CH45&gt;CH83,1,0)+IF(CH45&gt;CH85,1,0)</f>
        <v>1</v>
      </c>
      <c r="CJ45" s="54">
        <f>($C$6-CI45+1)*$BQ$45*AF45</f>
        <v>0</v>
      </c>
      <c r="CK45" s="51">
        <f>0+IF(AH45&gt;0,1,0)+IF(AI45&gt;0,1,0)+IF(AJ45&gt;0,1,0)+IF(AK45&gt;0,1,0)-IF(AH45="X",1,0)-IF(AI45="X",1,0)-IF(AJ45="X",1,0)-IF(AK45="X",1,0)-IF(AH45="D",1,0)-IF(AI45="D",1,0)-IF(AJ45="D",1,0)-IF(AK45="D",1,0)</f>
        <v>0</v>
      </c>
      <c r="CL45" s="50">
        <f>0+IF(AH45="D",1,0)+IF(AI45="D",1,0)+IF(AJ45="D",1,0)+IF(AK45="D",1,0)</f>
        <v>0</v>
      </c>
      <c r="CM45" s="50">
        <f>IF(OR(AH45="X",AH45="A"),$D$9,IF(AH45="D",$D$10,AH45))</f>
        <v>0</v>
      </c>
      <c r="CN45" s="50">
        <f>IF(OR(AI45="X",AI45="A"),$D$9,IF(AI45="D",$D$10,AI45))</f>
        <v>0</v>
      </c>
      <c r="CO45" s="50">
        <f>IF(OR(AJ45="X",AJ45="A"),$D$9,IF(AJ45="D",$D$10,AJ45))</f>
        <v>0</v>
      </c>
      <c r="CP45" s="50">
        <f>IF(OR(AK45="X",AK45="A"),$D$9,IF(AK45="D",$D$10,AK45))</f>
        <v>0</v>
      </c>
      <c r="CQ45" s="50">
        <f>IF($D$45="",999999,IF(SUM(CM45:CP45)=0,999999,IF($EI$45=0,999999,IF(AND(CL45=$BP$10,$A$13=1),$D$13,IF(AND(CL45=$BP$10,$A$13=0),SUM(CM45:CP45),IF(AND(CK45&lt;$BP$12,$A$11=1),$D$11,IF(AND(CK45&lt;$BP$12,$A$11=0),SUM(CM45:CP45),SUM(CM45:CP45))))))))</f>
        <v>999999</v>
      </c>
      <c r="CR45" s="50">
        <f>1+IF(CQ45&gt;CQ47,1,0)+IF(CQ45&gt;CQ49,1,0)+IF(CQ45&gt;CQ51,1,0)+IF(CQ45&gt;CQ53,1,0)+IF(CQ45&gt;CQ55,1,0)+IF(CQ45&gt;CQ57,1,0)+IF(CQ45&gt;CQ59,1,0)+IF(CQ45&gt;CQ61,1,0)+IF(CQ45&gt;CQ63,1,0)+IF(CQ45&gt;CQ65,1,0)+IF(CQ45&gt;CQ17,1,0)+IF(CQ45&gt;CQ19,1,0)+IF(CQ45&gt;CQ21,1,0)+IF(CQ45&gt;CQ23,1,0)+IF(CQ45&gt;CQ25,1,0)+IF(CQ45&gt;CQ27,1,0)+IF(CQ45&gt;CQ29,1,0)+IF(CQ45&gt;CQ31,1,0)+IF(CQ45&gt;CQ33,1,0)+IF(CQ45&gt;CQ35,1,0)+IF(CQ45&gt;CQ37,1,0)+IF(CQ45&gt;CQ39,1,0)+IF(CQ45&gt;CQ41,1,0)+IF(CQ45&gt;CQ43,1,0)+IF(CQ45&gt;CQ67,1,0)+IF(CQ45&gt;CQ69,1,0)+IF(CQ45&gt;CQ71,1,0)+IF(CQ45&gt;CQ73,1,0)+IF(CQ45&gt;CQ75,1,0)+IF(CQ45&gt;CQ77,1,0)+IF(CQ45&gt;CQ79,1,0)+IF(CQ45&gt;CQ81,1,0)+IF(CQ45&gt;CQ83,1,0)+IF(CQ45&gt;CQ85,1,0)</f>
        <v>1</v>
      </c>
      <c r="CS45" s="54">
        <f>($C$6-CR45+1)*$BQ$45*AO45</f>
        <v>0</v>
      </c>
      <c r="CT45" s="51">
        <f>0+IF(AQ45&gt;0,1,0)+IF(AR45&gt;0,1,0)+IF(AS45&gt;0,1,0)+IF(AT45&gt;0,1,0)-IF(AQ45="X",1,0)-IF(AR45="X",1,0)-IF(AS45="X",1,0)-IF(AT45="X",1,0)-IF(AQ45="D",1,0)-IF(AR45="D",1,0)-IF(AS45="D",1,0)-IF(AT45="D",1,0)</f>
        <v>0</v>
      </c>
      <c r="CU45" s="50">
        <f>0+IF(AQ45="D",1,0)+IF(AR45="D",1,0)+IF(AS45="D",1,0)+IF(AT45="D",1,0)</f>
        <v>0</v>
      </c>
      <c r="CV45" s="50">
        <f>IF(OR(AQ45="X",AQ45="A"),$D$9,IF(AQ45="D",$D$10,AQ45))</f>
        <v>0</v>
      </c>
      <c r="CW45" s="50">
        <f>IF(OR(AR45="X",AR45="A"),$D$9,IF(AR45="D",$D$10,AR45))</f>
        <v>0</v>
      </c>
      <c r="CX45" s="50">
        <f>IF(OR(AS45="X",AS45="A"),$D$9,IF(AS45="D",$D$10,AS45))</f>
        <v>0</v>
      </c>
      <c r="CY45" s="50">
        <f>IF(OR(AT45="X",AT45="A"),$D$9,IF(AT45="D",$D$10,AT45))</f>
        <v>0</v>
      </c>
      <c r="CZ45" s="50">
        <f>IF($D$45="",999999,IF(SUM(CV45:CY45)=0,999999,IF($EI$45=0,999999,IF(AND(CU45=$BP$10,$A$13=1),$D$13,IF(AND(CU45=$BP$10,$A$13=0),SUM(CV45:CY45),IF(AND(CT45&lt;$BP$12,$A$11=1),$D$11,IF(AND(CT45&lt;$BP$12,$A$11=0),SUM(CV45:CY45),SUM(CV45:CY45))))))))</f>
        <v>999999</v>
      </c>
      <c r="DA45" s="50">
        <f>1+IF(CZ45&gt;CZ47,1,0)+IF(CZ45&gt;CZ49,1,0)+IF(CZ45&gt;CZ51,1,0)+IF(CZ45&gt;CZ53,1,0)+IF(CZ45&gt;CZ55,1,0)+IF(CZ45&gt;CZ57,1,0)+IF(CZ45&gt;CZ59,1,0)+IF(CZ45&gt;CZ61,1,0)+IF(CZ45&gt;CZ63,1,0)+IF(CZ45&gt;CZ65,1,0)+IF(CZ45&gt;CZ17,1,0)+IF(CZ45&gt;CZ19,1,0)+IF(CZ45&gt;CZ21,1,0)+IF(CZ45&gt;CZ23,1,0)+IF(CZ45&gt;CZ25,1,0)+IF(CZ45&gt;CZ27,1,0)+IF(CZ45&gt;CZ29,1,0)+IF(CZ45&gt;CZ31,1,0)+IF(CZ45&gt;CZ33,1,0)+IF(CZ45&gt;CZ35,1,0)+IF(CZ45&gt;CZ37,1,0)+IF(CZ45&gt;CZ39,1,0)+IF(CZ45&gt;CZ41,1,0)+IF(CZ45&gt;CZ43,1,0)+IF(CZ45&gt;CZ67,1,0)+IF(CZ45&gt;CZ69,1,0)+IF(CZ45&gt;CZ71,1,0)+IF(CZ45&gt;CZ73,1,0)+IF(CZ45&gt;CZ75,1,0)+IF(CZ45&gt;CZ77,1,0)+IF(CZ45&gt;CZ79,1,0)+IF(CZ45&gt;CZ81,1,0)+IF(CZ45&gt;CZ83,1,0)+IF(CZ45&gt;CZ85,1,0)</f>
        <v>1</v>
      </c>
      <c r="DB45" s="54">
        <f>($C$6-DA45+1)*$BQ$45*AX45</f>
        <v>0</v>
      </c>
      <c r="DC45" s="51">
        <f>0+IF(AZ45&gt;0,1,0)+IF(BA45&gt;0,1,0)+IF(BB45&gt;0,1,0)+IF(BC45&gt;0,1,0)-IF(AZ45="X",1,0)-IF(BA45="X",1,0)-IF(BB45="X",1,0)-IF(BC45="X",1,0)-IF(AZ45="D",1,0)-IF(BA45="D",1,0)-IF(BB45="D",1,0)-IF(BC45="D",1,0)</f>
        <v>0</v>
      </c>
      <c r="DD45" s="50">
        <f>0+IF(AZ45="D",1,0)+IF(BA45="D",1,0)+IF(BB45="D",1,0)+IF(BC45="D",1,0)</f>
        <v>0</v>
      </c>
      <c r="DE45" s="50">
        <f>IF(OR(AZ45="X",AZ45="A"),$D$9,IF(AZ45="D",$D$10,AZ45))</f>
        <v>0</v>
      </c>
      <c r="DF45" s="50">
        <f>IF(OR(BA45="X",BA45="A"),$D$9,IF(BA45="D",$D$10,BA45))</f>
        <v>0</v>
      </c>
      <c r="DG45" s="50">
        <f>IF(OR(BB45="X",BB45="A"),$D$9,IF(BB45="D",$D$10,BB45))</f>
        <v>0</v>
      </c>
      <c r="DH45" s="50">
        <f>IF(OR(BC45="X",BC45="A"),$D$9,IF(BC45="D",$D$10,BC45))</f>
        <v>0</v>
      </c>
      <c r="DI45" s="50">
        <f>IF($D$45="",999999,IF(SUM(DE45:DH45)=0,999999,IF($EI$45=0,999999,IF(AND(DD45=$BP$10,$A$13=1),$D$13,IF(AND(DD45=$BP$10,$A$13=0),SUM(DE45:DH45),IF(AND(DC45&lt;$BP$12,$A$11=1),$D$11,IF(AND(DC45&lt;$BP$12,$A$11=0),SUM(DE45:DH45),SUM(DE45:DH45))))))))</f>
        <v>999999</v>
      </c>
      <c r="DJ45" s="50">
        <f>1+IF(DI45&gt;DI47,1,0)+IF(DI45&gt;DI49,1,0)+IF(DI45&gt;DI51,1,0)+IF(DI45&gt;DI53,1,0)+IF(DI45&gt;DI55,1,0)+IF(DI45&gt;DI57,1,0)+IF(DI45&gt;DI59,1,0)+IF(DI45&gt;DI61,1,0)+IF(DI45&gt;DI63,1,0)+IF(DI45&gt;DI65,1,0)+IF(DI45&gt;DI17,1,0)+IF(DI45&gt;DI19,1,0)+IF(DI45&gt;DI21,1,0)+IF(DI45&gt;DI23,1,0)+IF(DI45&gt;DI25,1,0)+IF(DI45&gt;DI27,1,0)+IF(DI45&gt;DI29,1,0)+IF(DI45&gt;DI31,1,0)+IF(DI45&gt;DI33,1,0)+IF(DI45&gt;DI35,1,0)+IF(DI45&gt;DI37,1,0)+IF(DI45&gt;DI39,1,0)+IF(DI45&gt;DI41,1,0)+IF(DI45&gt;DI43,1,0)+IF(DI45&gt;DI67,1,0)+IF(DI45&gt;DI69,1,0)+IF(DI45&gt;DI71,1,0)+IF(DI45&gt;DI73,1,0)+IF(DI45&gt;DI75,1,0)+IF(DI45&gt;DI77,1,0)+IF(DI45&gt;DI79,1,0)+IF(DI45&gt;DI81,1,0)+IF(DI45&gt;DI83,1,0)+IF(DI45&gt;DI85,1,0)</f>
        <v>1</v>
      </c>
      <c r="DK45" s="54">
        <f>($C$6-DJ45+1)*$BQ$45*BG45</f>
        <v>0</v>
      </c>
      <c r="DM45" s="11"/>
      <c r="DN45" s="69">
        <f>1+IF(DO45&lt;DO17,1)+IF(DO45&lt;DO19,1)+IF(DO45&lt;DO21,1)+IF(DO45&lt;DO23,1)+IF(DO45&lt;DO25,1)+IF(DO45&lt;DO27,1)+IF(DO45&lt;DO29,1)+IF(DO45&lt;DO31,1)+IF(DO45&lt;DO33,1)+IF(DO45&lt;DO35,1)+IF(DO45&lt;DO37,1)+IF(DO45&lt;DO39,1)+IF(DO45&lt;DO41,1)+IF(DO45&lt;DO43,1)+IF(DO45&lt;DO47,1)+IF(DO45&lt;DO49,1)+IF(DO45&lt;DO51,1)+IF(DO45&lt;DO53,1)+IF(DO45&lt;DO55,1)+IF(DO45&lt;DO57,1)+IF(DO45&lt;DO59,1)+IF(DO45&lt;DO61,1)+IF(DO45&lt;DO63,1)+IF(DO45&lt;DO65,1)+IF(DO45&lt;DO67,1)+IF(DO45&lt;DO69,1)+IF(DO45&lt;DO71,1)+IF(DO45&lt;DO73,1)+IF(DO45&lt;DO75,1)+IF(DO45&lt;DO77,1)+IF(DO45&lt;DO79,1)+IF(DO45&lt;DO81,1)+IF(DO45&lt;DO83,1)+IF(DO45&lt;DO85,1)</f>
        <v>21</v>
      </c>
      <c r="DO45" s="45">
        <f>DS45+0.15</f>
        <v>0.15</v>
      </c>
      <c r="DP45" s="7"/>
      <c r="DQ45" s="43">
        <f>DN45</f>
        <v>21</v>
      </c>
      <c r="DR45" s="8">
        <f>1+IF(DS45&lt;DS17,1)+IF(DS45&lt;DS19,1)+IF(DS45&lt;DS21,1)+IF(DS45&lt;DS23,1)+IF(DS45&lt;DS25,1)+IF(DS45&lt;DS27,1)+IF(DS45&lt;DS29,1)+IF(DS45&lt;DS31,1)+IF(DS45&lt;DS33,1)+IF(DS45&lt;DS35,1)+IF(DS45&lt;DS37,1)+IF(DS45&lt;DS39,1)+IF(DS45&lt;DS41,1)+IF(DS45&lt;DS43,1)+IF(DS45&lt;DS47,1)+IF(DS45&lt;DS49,1)+IF(DS45&lt;DS51,1)+IF(DS45&lt;DS53,1)+IF(DS45&lt;DS55,1)+IF(DS45&lt;DS57,1)+IF(DS45&lt;DS59,1)+IF(DS45&lt;DS61,1)+IF(DS45&lt;DS63,1)+IF(DS45&lt;DS65,1)+IF(DS45&lt;DS67,1)+IF(DS45&lt;DS69,1)+IF(DS45&lt;DS71,1)+IF(DS45&lt;DS73,1)+IF(DS45&lt;DS75,1)+IF(DS45&lt;DS77,1)+IF(DS45&lt;DS79,1)+IF(DS45&lt;DS81,1)+IF(DS45&lt;DS83,1)+IF(DS45&lt;DS85,1)</f>
        <v>1</v>
      </c>
      <c r="DS45" s="59">
        <f>(((DU45*10000000)+(500000-DV45)+(5000-EB45))*EI45)+IF(DT45="",0,1)</f>
        <v>0</v>
      </c>
      <c r="DT45" s="8">
        <f>IF(D45="","",D45)</f>
      </c>
      <c r="DU45" s="8">
        <f>SUM(V45,AE45,AN45,AW45,BF45)*EI45</f>
        <v>0</v>
      </c>
      <c r="DV45" s="8">
        <f>0+IF(BY45&lt;999999,BY45,0)+IF(CH45&lt;999999,CH45,0)+IF(CQ45&lt;999999,CQ45,0)+IF(CZ45&lt;999999,CZ45,0)+IF(DI45&lt;999999,DI45,0)*EI45</f>
        <v>0</v>
      </c>
      <c r="DW45" s="8">
        <f>BZ45*W45*EI45</f>
        <v>0</v>
      </c>
      <c r="DX45" s="8">
        <f>CI45*AF45*EI45</f>
        <v>0</v>
      </c>
      <c r="DY45" s="8">
        <f>CR45*AO45*EI45</f>
        <v>0</v>
      </c>
      <c r="DZ45" s="8">
        <f>DA45*AX45*EI45</f>
        <v>0</v>
      </c>
      <c r="EA45" s="8">
        <f>DJ45*BG45*EI45</f>
        <v>0</v>
      </c>
      <c r="EB45" s="8">
        <f>SUM(DW45:EA45)</f>
        <v>0</v>
      </c>
      <c r="EC45" s="8">
        <f>IF(0+(IF(Q45="X",1,0)+(IF(R45="X",1,0)+(IF(S45="X",1,0)+(IF(P45="X",1,0)))))&gt;=$BP$10,1,0)</f>
        <v>1</v>
      </c>
      <c r="ED45" s="8">
        <f>IF(0+(IF(Z45="X",1,0)+(IF(AA45="X",1,0)+(IF(AB45="X",1,0)+(IF(Y45="X",1,0)))))&gt;=$BP$10,1,0)</f>
        <v>1</v>
      </c>
      <c r="EE45" s="8">
        <f>IF(0+(IF(AI45="X",1,0)+(IF(AJ45="X",1,0)+(IF(AK45="X",1,0)+(IF(AH45="X",1,0)))))&gt;=$BP$10,1,0)</f>
        <v>1</v>
      </c>
      <c r="EF45" s="8">
        <f>IF(0+(IF(AR45="X",1,0)+(IF(AS45="X",1,0)+(IF(AT45="X",1,0)+(IF(AQ45="X",1,0)))))&gt;=$BP$10,1,0)</f>
        <v>1</v>
      </c>
      <c r="EG45" s="8">
        <f>IF(0+(IF(BA45="X",1,0)+(IF(BB45="X",1,0)+(IF(BC45="X",1,0)+(IF(AZ45="X",1,0)))))&gt;=$BP$10,1,0)</f>
        <v>1</v>
      </c>
      <c r="EH45" s="8">
        <f>SUM(EC45:EG45)*$A$15</f>
        <v>5</v>
      </c>
      <c r="EI45" s="8">
        <f>IF(EH45&gt;=2,0,BQ45)</f>
        <v>0</v>
      </c>
      <c r="EJ45" s="1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1"/>
      <c r="FU45" s="91"/>
      <c r="FV45" s="91"/>
      <c r="FW45" s="91"/>
      <c r="FX45" s="91"/>
      <c r="FY45" s="91"/>
      <c r="FZ45" s="91"/>
      <c r="GA45" s="91"/>
      <c r="GB45" s="91"/>
      <c r="GC45" s="91"/>
      <c r="GD45" s="91"/>
      <c r="GE45" s="91"/>
      <c r="GF45" s="91"/>
      <c r="GG45" s="91"/>
      <c r="GH45" s="91"/>
    </row>
    <row r="46" spans="1:190" ht="6" customHeight="1">
      <c r="A46" s="20"/>
      <c r="B46" s="20"/>
      <c r="C46" s="37"/>
      <c r="D46" s="20"/>
      <c r="E46" s="20"/>
      <c r="F46" s="20"/>
      <c r="G46" s="20"/>
      <c r="H46" s="20"/>
      <c r="I46" s="20"/>
      <c r="J46" s="20"/>
      <c r="K46" s="20"/>
      <c r="L46" s="20"/>
      <c r="M46" s="20"/>
      <c r="N46" s="20"/>
      <c r="O46" s="20"/>
      <c r="P46" s="38"/>
      <c r="Q46" s="38"/>
      <c r="R46" s="38"/>
      <c r="S46" s="38"/>
      <c r="T46" s="38"/>
      <c r="U46" s="38"/>
      <c r="V46" s="38"/>
      <c r="W46" s="28"/>
      <c r="X46" s="38"/>
      <c r="Y46" s="38"/>
      <c r="Z46" s="38"/>
      <c r="AA46" s="38"/>
      <c r="AB46" s="38"/>
      <c r="AC46" s="38"/>
      <c r="AD46" s="38"/>
      <c r="AE46" s="38"/>
      <c r="AF46" s="28"/>
      <c r="AG46" s="38"/>
      <c r="AH46" s="38"/>
      <c r="AI46" s="38"/>
      <c r="AJ46" s="38"/>
      <c r="AK46" s="38"/>
      <c r="AL46" s="38"/>
      <c r="AM46" s="38"/>
      <c r="AN46" s="38"/>
      <c r="AO46" s="28"/>
      <c r="AP46" s="38"/>
      <c r="AQ46" s="38"/>
      <c r="AR46" s="38"/>
      <c r="AS46" s="38"/>
      <c r="AT46" s="38"/>
      <c r="AU46" s="38"/>
      <c r="AV46" s="38"/>
      <c r="AW46" s="38"/>
      <c r="AX46" s="28"/>
      <c r="AY46" s="38"/>
      <c r="AZ46" s="38"/>
      <c r="BA46" s="38"/>
      <c r="BB46" s="38"/>
      <c r="BC46" s="38"/>
      <c r="BD46" s="38"/>
      <c r="BE46" s="38"/>
      <c r="BF46" s="38"/>
      <c r="BG46" s="28"/>
      <c r="BI46" s="41"/>
      <c r="BJ46" s="41"/>
      <c r="BK46" s="41"/>
      <c r="BL46" s="41"/>
      <c r="BM46" s="41"/>
      <c r="BN46" s="41"/>
      <c r="BO46" s="41"/>
      <c r="BP46" s="41"/>
      <c r="BQ46" s="22"/>
      <c r="BS46" s="51"/>
      <c r="BT46" s="50"/>
      <c r="BU46" s="50"/>
      <c r="BV46" s="50"/>
      <c r="BW46" s="50"/>
      <c r="BX46" s="50"/>
      <c r="BY46" s="50"/>
      <c r="BZ46" s="50"/>
      <c r="CA46" s="54"/>
      <c r="CB46" s="51"/>
      <c r="CC46" s="50"/>
      <c r="CD46" s="50"/>
      <c r="CE46" s="50"/>
      <c r="CF46" s="50"/>
      <c r="CG46" s="50"/>
      <c r="CH46" s="50"/>
      <c r="CI46" s="50"/>
      <c r="CJ46" s="54"/>
      <c r="CK46" s="51"/>
      <c r="CL46" s="50"/>
      <c r="CM46" s="50"/>
      <c r="CN46" s="50"/>
      <c r="CO46" s="50"/>
      <c r="CP46" s="50"/>
      <c r="CQ46" s="50"/>
      <c r="CR46" s="50"/>
      <c r="CS46" s="54"/>
      <c r="CT46" s="51"/>
      <c r="CU46" s="50"/>
      <c r="CV46" s="50"/>
      <c r="CW46" s="50"/>
      <c r="CX46" s="50"/>
      <c r="CY46" s="50"/>
      <c r="CZ46" s="50"/>
      <c r="DA46" s="50"/>
      <c r="DB46" s="54"/>
      <c r="DC46" s="51"/>
      <c r="DD46" s="50"/>
      <c r="DE46" s="50"/>
      <c r="DF46" s="50"/>
      <c r="DG46" s="50"/>
      <c r="DH46" s="50"/>
      <c r="DI46" s="50"/>
      <c r="DJ46" s="50"/>
      <c r="DK46" s="54"/>
      <c r="DM46" s="11"/>
      <c r="DN46" s="69"/>
      <c r="DO46" s="58"/>
      <c r="DP46" s="7"/>
      <c r="DQ46" s="42"/>
      <c r="DR46" s="69"/>
      <c r="DS46" s="60"/>
      <c r="DT46" s="39"/>
      <c r="DU46" s="39"/>
      <c r="DV46" s="39"/>
      <c r="DW46" s="39"/>
      <c r="DX46" s="39"/>
      <c r="DY46" s="39"/>
      <c r="DZ46" s="39"/>
      <c r="EA46" s="39"/>
      <c r="EB46" s="39"/>
      <c r="EC46" s="39"/>
      <c r="ED46" s="39"/>
      <c r="EE46" s="39"/>
      <c r="EF46" s="39"/>
      <c r="EG46" s="39"/>
      <c r="EH46" s="39"/>
      <c r="EI46" s="39"/>
      <c r="EJ46" s="1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1"/>
      <c r="FU46" s="91"/>
      <c r="FV46" s="91"/>
      <c r="FW46" s="91"/>
      <c r="FX46" s="91"/>
      <c r="FY46" s="91"/>
      <c r="FZ46" s="91"/>
      <c r="GA46" s="91"/>
      <c r="GB46" s="91"/>
      <c r="GC46" s="91"/>
      <c r="GD46" s="91"/>
      <c r="GE46" s="91"/>
      <c r="GF46" s="91"/>
      <c r="GG46" s="91"/>
      <c r="GH46" s="91"/>
    </row>
    <row r="47" spans="1:190" ht="12.75">
      <c r="A47" s="20"/>
      <c r="B47" s="20"/>
      <c r="C47" s="37">
        <v>16</v>
      </c>
      <c r="D47" s="116"/>
      <c r="E47" s="116"/>
      <c r="F47" s="116"/>
      <c r="G47" s="116"/>
      <c r="H47" s="116"/>
      <c r="I47" s="116"/>
      <c r="J47" s="116"/>
      <c r="K47" s="116"/>
      <c r="L47" s="116"/>
      <c r="M47" s="116"/>
      <c r="N47" s="38"/>
      <c r="O47" s="20"/>
      <c r="P47" s="44"/>
      <c r="Q47" s="44"/>
      <c r="R47" s="44"/>
      <c r="S47" s="44"/>
      <c r="T47" s="39">
        <f>BY47</f>
        <v>999999</v>
      </c>
      <c r="U47" s="40">
        <f>BZ47*W47</f>
        <v>0</v>
      </c>
      <c r="V47" s="39">
        <f>CA47</f>
        <v>0</v>
      </c>
      <c r="W47" s="28">
        <f>IF(AND(P47="",Q47="",R47="",S47=""),0,1)*$EI$47</f>
        <v>0</v>
      </c>
      <c r="X47" s="38"/>
      <c r="Y47" s="44"/>
      <c r="Z47" s="44"/>
      <c r="AA47" s="44"/>
      <c r="AB47" s="44"/>
      <c r="AC47" s="39">
        <f>CH47</f>
        <v>999999</v>
      </c>
      <c r="AD47" s="40">
        <f>CI47*AF47</f>
        <v>0</v>
      </c>
      <c r="AE47" s="39">
        <f>CJ47</f>
        <v>0</v>
      </c>
      <c r="AF47" s="28">
        <f>IF(AND(Y47="",Z47="",AA47="",AB47=""),0,1)*$EI$47</f>
        <v>0</v>
      </c>
      <c r="AG47" s="38"/>
      <c r="AH47" s="44"/>
      <c r="AI47" s="44"/>
      <c r="AJ47" s="44"/>
      <c r="AK47" s="44"/>
      <c r="AL47" s="39">
        <f>CQ47</f>
        <v>999999</v>
      </c>
      <c r="AM47" s="40">
        <f>CR47*AO47</f>
        <v>0</v>
      </c>
      <c r="AN47" s="39">
        <f>CS47</f>
        <v>0</v>
      </c>
      <c r="AO47" s="28">
        <f>IF(AND(AH47="",AI47="",AJ47="",AK47=""),0,1)*$EI$47</f>
        <v>0</v>
      </c>
      <c r="AP47" s="38"/>
      <c r="AQ47" s="44"/>
      <c r="AR47" s="44"/>
      <c r="AS47" s="44"/>
      <c r="AT47" s="44"/>
      <c r="AU47" s="39">
        <f>CZ47</f>
        <v>999999</v>
      </c>
      <c r="AV47" s="40">
        <f>DA47*AX47</f>
        <v>0</v>
      </c>
      <c r="AW47" s="39">
        <f>DB47</f>
        <v>0</v>
      </c>
      <c r="AX47" s="28">
        <f>IF(AND(AQ47="",AR47="",AS47="",AT47=""),0,1)*$EI$47</f>
        <v>0</v>
      </c>
      <c r="AY47" s="38"/>
      <c r="AZ47" s="44"/>
      <c r="BA47" s="44"/>
      <c r="BB47" s="44"/>
      <c r="BC47" s="44"/>
      <c r="BD47" s="39">
        <f>DI47</f>
        <v>999999</v>
      </c>
      <c r="BE47" s="40">
        <f>DJ47*BG47</f>
        <v>0</v>
      </c>
      <c r="BF47" s="39">
        <f>DK47</f>
        <v>0</v>
      </c>
      <c r="BG47" s="28">
        <f>IF(AND(AZ47="",BA47="",BB47="",BC47=""),0,1)*$EI$47</f>
        <v>0</v>
      </c>
      <c r="BI47" s="41"/>
      <c r="BJ47" s="41"/>
      <c r="BK47" s="41"/>
      <c r="BL47" s="41"/>
      <c r="BM47" s="41"/>
      <c r="BN47" s="41"/>
      <c r="BO47" s="41"/>
      <c r="BP47" s="41"/>
      <c r="BQ47" s="22">
        <f>IF(D47="",0,1)</f>
        <v>0</v>
      </c>
      <c r="BS47" s="51">
        <f>0+IF(P47&gt;0,1,0)+IF(Q47&gt;0,1,0)+IF(R47&gt;0,1,0)+IF(S47&gt;0,1,0)-IF(P47="X",1,0)-IF(Q47="X",1,0)-IF(R47="X",1,0)-IF(S47="X",1,0)-IF(P47="D",1,0)-IF(Q47="D",1,0)-IF(R47="D",1,0)-IF(S47="D",1,0)</f>
        <v>0</v>
      </c>
      <c r="BT47" s="50">
        <f>0+IF(P47="D",1,0)+IF(Q47="D",1,0)+IF(R47="D",1,0)+IF(S47="D",1,0)</f>
        <v>0</v>
      </c>
      <c r="BU47" s="50">
        <f>IF(OR(P47="X",P47="A"),$D$9,IF(P47="D",$D$10,P47))</f>
        <v>0</v>
      </c>
      <c r="BV47" s="50">
        <f>IF(OR(Q47="X",Q47="A"),$D$9,IF(Q47="D",$D$10,Q47))</f>
        <v>0</v>
      </c>
      <c r="BW47" s="50">
        <f>IF(OR(R47="X",R47="A"),$D$9,IF(R47="D",$D$10,R47))</f>
        <v>0</v>
      </c>
      <c r="BX47" s="50">
        <f>IF(OR(S47="X",S47="A"),$D$9,IF(S47="D",$D$10,S47))</f>
        <v>0</v>
      </c>
      <c r="BY47" s="50">
        <f>IF($D$47="",999999,IF(SUM(BU47:BX47)=0,999999,IF($EI$47=0,999999,IF(AND(BT47=$BP$10,$A$13=1),$D$13,IF(AND(BT47=$BP$10,$A$13=0),SUM(BU47:BX47),IF(AND(BS47&lt;$BP$12,$A$11=1),$D$11,IF(AND(BS47&lt;$BP$12,$A$11=0),SUM(BU47:BX47),SUM(BU47:BX47))))))))</f>
        <v>999999</v>
      </c>
      <c r="BZ47" s="50">
        <f>1+IF(BY47&gt;BY49,1,0)+IF(BY47&gt;BY51,1,0)+IF(BY47&gt;BY53,1,0)+IF(BY47&gt;BY55,1,0)+IF(BY47&gt;BY57,1,0)+IF(BY47&gt;BY59,1,0)+IF(BY47&gt;BY61,1,0)+IF(BY47&gt;BY63,1,0)+IF(BY47&gt;BY65,1,0)+IF(BY47&gt;BY17,1,0)+IF(BY47&gt;BY19,1,0)+IF(BY47&gt;BY21,1,0)+IF(BY47&gt;BY23,1,0)+IF(BY47&gt;BY25,1,0)+IF(BY47&gt;BY27,1,0)+IF(BY47&gt;BY29,1,0)+IF(BY47&gt;BY31,1,0)+IF(BY47&gt;BY33,1,0)+IF(BY47&gt;BY35,1,0)+IF(BY47&gt;BY37,1,0)+IF(BY47&gt;BY39,1,0)+IF(BY47&gt;BY41,1,0)+IF(BY47&gt;BY43,1,0)+IF(BY47&gt;BY45,1,0)+IF(BY47&gt;BY67,1,0)+IF(BY47&gt;BY69,1,0)+IF(BY47&gt;BY71,1,0)+IF(BY47&gt;BY73,1,0)+IF(BY47&gt;BY75,1,0)+IF(BY47&gt;BY77,1,0)+IF(BY47&gt;BY79,1,0)+IF(BY47&gt;BY81,1,0)+IF(BY47&gt;BY83,1,0)+IF(BY47&gt;BY85,1,0)</f>
        <v>1</v>
      </c>
      <c r="CA47" s="54">
        <f>($C$6-BZ47+1)*$BQ$47*W47</f>
        <v>0</v>
      </c>
      <c r="CB47" s="51">
        <f>0+IF(Y47&gt;0,1,0)+IF(Z47&gt;0,1,0)+IF(AA47&gt;0,1,0)+IF(AB47&gt;0,1,0)-IF(Y47="X",1,0)-IF(Z47="X",1,0)-IF(AA47="X",1,0)-IF(AB47="X",1,0)-IF(Y47="D",1,0)-IF(Z47="D",1,0)-IF(AA47="D",1,0)-IF(AB47="D",1,0)</f>
        <v>0</v>
      </c>
      <c r="CC47" s="50">
        <f>0+IF(Y47="D",1,0)+IF(Z47="D",1,0)+IF(AA47="D",1,0)+IF(AB47="D",1,0)</f>
        <v>0</v>
      </c>
      <c r="CD47" s="50">
        <f>IF(OR(Y47="X",Y47="A"),$D$9,IF(Y47="D",$D$10,Y47))</f>
        <v>0</v>
      </c>
      <c r="CE47" s="50">
        <f>IF(OR(Z47="X",Z47="A"),$D$9,IF(Z47="D",$D$10,Z47))</f>
        <v>0</v>
      </c>
      <c r="CF47" s="50">
        <f>IF(OR(AA47="X",AA47="A"),$D$9,IF(AA47="D",$D$10,AA47))</f>
        <v>0</v>
      </c>
      <c r="CG47" s="50">
        <f>IF(OR(AB47="X",AB47="A"),$D$9,IF(AB47="D",$D$10,AB47))</f>
        <v>0</v>
      </c>
      <c r="CH47" s="50">
        <f>IF($D$47="",999999,IF(SUM(CD47:CG47)=0,999999,IF($EI$47=0,999999,IF(AND(CC47=$BP$10,$A$13=1),$D$13,IF(AND(CC47=$BP$10,$A$13=0),SUM(CD47:CG47),IF(AND(CB47&lt;$BP$12,$A$11=1),$D$11,IF(AND(CB47&lt;$BP$12,$A$11=0),SUM(CD47:CG47),SUM(CD47:CG47))))))))</f>
        <v>999999</v>
      </c>
      <c r="CI47" s="50">
        <f>1+IF(CH47&gt;CH49,1,0)+IF(CH47&gt;CH51,1,0)+IF(CH47&gt;CH53,1,0)+IF(CH47&gt;CH55,1,0)+IF(CH47&gt;CH57,1,0)+IF(CH47&gt;CH59,1,0)+IF(CH47&gt;CH61,1,0)+IF(CH47&gt;CH63,1,0)+IF(CH47&gt;CH65,1,0)+IF(CH47&gt;CH17,1,0)+IF(CH47&gt;CH19,1,0)+IF(CH47&gt;CH21,1,0)+IF(CH47&gt;CH23,1,0)+IF(CH47&gt;CH25,1,0)+IF(CH47&gt;CH27,1,0)+IF(CH47&gt;CH29,1,0)+IF(CH47&gt;CH31,1,0)+IF(CH47&gt;CH33,1,0)+IF(CH47&gt;CH35,1,0)+IF(CH47&gt;CH37,1,0)+IF(CH47&gt;CH39,1,0)+IF(CH47&gt;CH41,1,0)+IF(CH47&gt;CH43,1,0)+IF(CH47&gt;CH45,1,0)+IF(CH47&gt;CH67,1,0)+IF(CH47&gt;CH69,1,0)+IF(CH47&gt;CH71,1,0)+IF(CH47&gt;CH73,1,0)+IF(CH47&gt;CH75,1,0)+IF(CH47&gt;CH77,1,0)+IF(CH47&gt;CH79,1,0)+IF(CH47&gt;CH81,1,0)+IF(CH47&gt;CH83,1,0)+IF(CH47&gt;CH85,1,0)</f>
        <v>1</v>
      </c>
      <c r="CJ47" s="54">
        <f>($C$6-CI47+1)*$BQ$47*AF47</f>
        <v>0</v>
      </c>
      <c r="CK47" s="51">
        <f>0+IF(AH47&gt;0,1,0)+IF(AI47&gt;0,1,0)+IF(AJ47&gt;0,1,0)+IF(AK47&gt;0,1,0)-IF(AH47="X",1,0)-IF(AI47="X",1,0)-IF(AJ47="X",1,0)-IF(AK47="X",1,0)-IF(AH47="D",1,0)-IF(AI47="D",1,0)-IF(AJ47="D",1,0)-IF(AK47="D",1,0)</f>
        <v>0</v>
      </c>
      <c r="CL47" s="50">
        <f>0+IF(AH47="D",1,0)+IF(AI47="D",1,0)+IF(AJ47="D",1,0)+IF(AK47="D",1,0)</f>
        <v>0</v>
      </c>
      <c r="CM47" s="50">
        <f>IF(OR(AH47="X",AH47="A"),$D$9,IF(AH47="D",$D$10,AH47))</f>
        <v>0</v>
      </c>
      <c r="CN47" s="50">
        <f>IF(OR(AI47="X",AI47="A"),$D$9,IF(AI47="D",$D$10,AI47))</f>
        <v>0</v>
      </c>
      <c r="CO47" s="50">
        <f>IF(OR(AJ47="X",AJ47="A"),$D$9,IF(AJ47="D",$D$10,AJ47))</f>
        <v>0</v>
      </c>
      <c r="CP47" s="50">
        <f>IF(OR(AK47="X",AK47="A"),$D$9,IF(AK47="D",$D$10,AK47))</f>
        <v>0</v>
      </c>
      <c r="CQ47" s="50">
        <f>IF($D$47="",999999,IF(SUM(CM47:CP47)=0,999999,IF($EI$47=0,999999,IF(AND(CL47=$BP$10,$A$13=1),$D$13,IF(AND(CL47=$BP$10,$A$13=0),SUM(CM47:CP47),IF(AND(CK47&lt;$BP$12,$A$11=1),$D$11,IF(AND(CK47&lt;$BP$12,$A$11=0),SUM(CM47:CP47),SUM(CM47:CP47))))))))</f>
        <v>999999</v>
      </c>
      <c r="CR47" s="50">
        <f>1+IF(CQ47&gt;CQ49,1,0)+IF(CQ47&gt;CQ51,1,0)+IF(CQ47&gt;CQ53,1,0)+IF(CQ47&gt;CQ55,1,0)+IF(CQ47&gt;CQ57,1,0)+IF(CQ47&gt;CQ59,1,0)+IF(CQ47&gt;CQ61,1,0)+IF(CQ47&gt;CQ63,1,0)+IF(CQ47&gt;CQ65,1,0)+IF(CQ47&gt;CQ17,1,0)+IF(CQ47&gt;CQ19,1,0)+IF(CQ47&gt;CQ21,1,0)+IF(CQ47&gt;CQ23,1,0)+IF(CQ47&gt;CQ25,1,0)+IF(CQ47&gt;CQ27,1,0)+IF(CQ47&gt;CQ29,1,0)+IF(CQ47&gt;CQ31,1,0)+IF(CQ47&gt;CQ33,1,0)+IF(CQ47&gt;CQ35,1,0)+IF(CQ47&gt;CQ37,1,0)+IF(CQ47&gt;CQ39,1,0)+IF(CQ47&gt;CQ41,1,0)+IF(CQ47&gt;CQ43,1,0)+IF(CQ47&gt;CQ45,1,0)+IF(CQ47&gt;CQ67,1,0)+IF(CQ47&gt;CQ69,1,0)+IF(CQ47&gt;CQ71,1,0)+IF(CQ47&gt;CQ73,1,0)+IF(CQ47&gt;CQ75,1,0)+IF(CQ47&gt;CQ77,1,0)+IF(CQ47&gt;CQ79,1,0)+IF(CQ47&gt;CQ81,1,0)+IF(CQ47&gt;CQ83,1,0)+IF(CQ47&gt;CQ85,1,0)</f>
        <v>1</v>
      </c>
      <c r="CS47" s="54">
        <f>($C$6-CR47+1)*$BQ$47*AO47</f>
        <v>0</v>
      </c>
      <c r="CT47" s="51">
        <f>0+IF(AQ47&gt;0,1,0)+IF(AR47&gt;0,1,0)+IF(AS47&gt;0,1,0)+IF(AT47&gt;0,1,0)-IF(AQ47="X",1,0)-IF(AR47="X",1,0)-IF(AS47="X",1,0)-IF(AT47="X",1,0)-IF(AQ47="D",1,0)-IF(AR47="D",1,0)-IF(AS47="D",1,0)-IF(AT47="D",1,0)</f>
        <v>0</v>
      </c>
      <c r="CU47" s="50">
        <f>0+IF(AQ47="D",1,0)+IF(AR47="D",1,0)+IF(AS47="D",1,0)+IF(AT47="D",1,0)</f>
        <v>0</v>
      </c>
      <c r="CV47" s="50">
        <f>IF(OR(AQ47="X",AQ47="A"),$D$9,IF(AQ47="D",$D$10,AQ47))</f>
        <v>0</v>
      </c>
      <c r="CW47" s="50">
        <f>IF(OR(AR47="X",AR47="A"),$D$9,IF(AR47="D",$D$10,AR47))</f>
        <v>0</v>
      </c>
      <c r="CX47" s="50">
        <f>IF(OR(AS47="X",AS47="A"),$D$9,IF(AS47="D",$D$10,AS47))</f>
        <v>0</v>
      </c>
      <c r="CY47" s="50">
        <f>IF(OR(AT47="X",AT47="A"),$D$9,IF(AT47="D",$D$10,AT47))</f>
        <v>0</v>
      </c>
      <c r="CZ47" s="50">
        <f>IF($D$47="",999999,IF(SUM(CV47:CY47)=0,999999,IF($EI$47=0,999999,IF(AND(CU47=$BP$10,$A$13=1),$D$13,IF(AND(CU47=$BP$10,$A$13=0),SUM(CV47:CY47),IF(AND(CT47&lt;$BP$12,$A$11=1),$D$11,IF(AND(CT47&lt;$BP$12,$A$11=0),SUM(CV47:CY47),SUM(CV47:CY47))))))))</f>
        <v>999999</v>
      </c>
      <c r="DA47" s="50">
        <f>1+IF(CZ47&gt;CZ49,1,0)+IF(CZ47&gt;CZ51,1,0)+IF(CZ47&gt;CZ53,1,0)+IF(CZ47&gt;CZ55,1,0)+IF(CZ47&gt;CZ57,1,0)+IF(CZ47&gt;CZ59,1,0)+IF(CZ47&gt;CZ61,1,0)+IF(CZ47&gt;CZ63,1,0)+IF(CZ47&gt;CZ65,1,0)+IF(CZ47&gt;CZ17,1,0)+IF(CZ47&gt;CZ19,1,0)+IF(CZ47&gt;CZ21,1,0)+IF(CZ47&gt;CZ23,1,0)+IF(CZ47&gt;CZ25,1,0)+IF(CZ47&gt;CZ27,1,0)+IF(CZ47&gt;CZ29,1,0)+IF(CZ47&gt;CZ31,1,0)+IF(CZ47&gt;CZ33,1,0)+IF(CZ47&gt;CZ35,1,0)+IF(CZ47&gt;CZ37,1,0)+IF(CZ47&gt;CZ39,1,0)+IF(CZ47&gt;CZ41,1,0)+IF(CZ47&gt;CZ43,1,0)+IF(CZ47&gt;CZ45,1,0)+IF(CZ47&gt;CZ67,1,0)+IF(CZ47&gt;CZ69,1,0)+IF(CZ47&gt;CZ71,1,0)+IF(CZ47&gt;CZ73,1,0)+IF(CZ47&gt;CZ75,1,0)+IF(CZ47&gt;CZ77,1,0)+IF(CZ47&gt;CZ79,1,0)+IF(CZ47&gt;CZ81,1,0)+IF(CZ47&gt;CZ83,1,0)+IF(CZ47&gt;CZ85,1,0)</f>
        <v>1</v>
      </c>
      <c r="DB47" s="54">
        <f>($C$6-DA47+1)*$BQ$47*AX47</f>
        <v>0</v>
      </c>
      <c r="DC47" s="51">
        <f>0+IF(AZ47&gt;0,1,0)+IF(BA47&gt;0,1,0)+IF(BB47&gt;0,1,0)+IF(BC47&gt;0,1,0)-IF(AZ47="X",1,0)-IF(BA47="X",1,0)-IF(BB47="X",1,0)-IF(BC47="X",1,0)-IF(AZ47="D",1,0)-IF(BA47="D",1,0)-IF(BB47="D",1,0)-IF(BC47="D",1,0)</f>
        <v>0</v>
      </c>
      <c r="DD47" s="50">
        <f>0+IF(AZ47="D",1,0)+IF(BA47="D",1,0)+IF(BB47="D",1,0)+IF(BC47="D",1,0)</f>
        <v>0</v>
      </c>
      <c r="DE47" s="50">
        <f>IF(OR(AZ47="X",AZ47="A"),$D$9,IF(AZ47="D",$D$10,AZ47))</f>
        <v>0</v>
      </c>
      <c r="DF47" s="50">
        <f>IF(OR(BA47="X",BA47="A"),$D$9,IF(BA47="D",$D$10,BA47))</f>
        <v>0</v>
      </c>
      <c r="DG47" s="50">
        <f>IF(OR(BB47="X",BB47="A"),$D$9,IF(BB47="D",$D$10,BB47))</f>
        <v>0</v>
      </c>
      <c r="DH47" s="50">
        <f>IF(OR(BC47="X",BC47="A"),$D$9,IF(BC47="D",$D$10,BC47))</f>
        <v>0</v>
      </c>
      <c r="DI47" s="50">
        <f>IF($D$47="",999999,IF(SUM(DE47:DH47)=0,999999,IF($EI$47=0,999999,IF(AND(DD47=$BP$10,$A$13=1),$D$13,IF(AND(DD47=$BP$10,$A$13=0),SUM(DE47:DH47),IF(AND(DC47&lt;$BP$12,$A$11=1),$D$11,IF(AND(DC47&lt;$BP$12,$A$11=0),SUM(DE47:DH47),SUM(DE47:DH47))))))))</f>
        <v>999999</v>
      </c>
      <c r="DJ47" s="50">
        <f>1+IF(DI47&gt;DI49,1,0)+IF(DI47&gt;DI51,1,0)+IF(DI47&gt;DI53,1,0)+IF(DI47&gt;DI55,1,0)+IF(DI47&gt;DI57,1,0)+IF(DI47&gt;DI59,1,0)+IF(DI47&gt;DI61,1,0)+IF(DI47&gt;DI63,1,0)+IF(DI47&gt;DI65,1,0)+IF(DI47&gt;DI17,1,0)+IF(DI47&gt;DI19,1,0)+IF(DI47&gt;DI21,1,0)+IF(DI47&gt;DI23,1,0)+IF(DI47&gt;DI25,1,0)+IF(DI47&gt;DI27,1,0)+IF(DI47&gt;DI29,1,0)+IF(DI47&gt;DI31,1,0)+IF(DI47&gt;DI33,1,0)+IF(DI47&gt;DI35,1,0)+IF(DI47&gt;DI37,1,0)+IF(DI47&gt;DI39,1,0)+IF(DI47&gt;DI41,1,0)+IF(DI47&gt;DI43,1,0)+IF(DI47&gt;DI45,1,0)+IF(DI47&gt;DI67,1,0)+IF(DI47&gt;DI69,1,0)+IF(DI47&gt;DI71,1,0)+IF(DI47&gt;DI73,1,0)+IF(DI47&gt;DI75,1,0)+IF(DI47&gt;DI77,1,0)+IF(DI47&gt;DI79,1,0)+IF(DI47&gt;DI81,1,0)+IF(DI47&gt;DI83,1,0)+IF(DI47&gt;DI85,1,0)</f>
        <v>1</v>
      </c>
      <c r="DK47" s="54">
        <f>($C$6-DJ47+1)*$BQ$47*BG47</f>
        <v>0</v>
      </c>
      <c r="DM47" s="11"/>
      <c r="DN47" s="69">
        <f>1+IF(DO47&lt;DO17,1)+IF(DO47&lt;DO19,1)+IF(DO47&lt;DO21,1)+IF(DO47&lt;DO23,1)+IF(DO47&lt;DO25,1)+IF(DO47&lt;DO27,1)+IF(DO47&lt;DO29,1)+IF(DO47&lt;DO31,1)+IF(DO47&lt;DO33,1)+IF(DO47&lt;DO35,1)+IF(DO47&lt;DO37,1)+IF(DO47&lt;DO39,1)+IF(DO47&lt;DO41,1)+IF(DO47&lt;DO43,1)+IF(DO47&lt;DO45,1)+IF(DO47&lt;DO49,1)+IF(DO47&lt;DO51,1)+IF(DO47&lt;DO53,1)+IF(DO47&lt;DO55,1)+IF(DO47&lt;DO57,1)+IF(DO47&lt;DO59,1)+IF(DO47&lt;DO61,1)+IF(DO47&lt;DO63,1)+IF(DO47&lt;DO65,1)+IF(DO47&lt;DO67,1)+IF(DO47&lt;DO69,1)+IF(DO47&lt;DO71,1)+IF(DO47&lt;DO73,1)+IF(DO47&lt;DO75,1)+IF(DO47&lt;DO77,1)+IF(DO47&lt;DO79,1)+IF(DO47&lt;DO81,1)+IF(DO47&lt;DO83,1)+IF(DO47&lt;DO85,1)</f>
        <v>20</v>
      </c>
      <c r="DO47" s="45">
        <f>DS47+0.16</f>
        <v>0.16</v>
      </c>
      <c r="DP47" s="7"/>
      <c r="DQ47" s="43">
        <f>DN47</f>
        <v>20</v>
      </c>
      <c r="DR47" s="8">
        <f>1+IF(DS47&lt;DS17,1)+IF(DS47&lt;DS19,1)+IF(DS47&lt;DS21,1)+IF(DS47&lt;DS23,1)+IF(DS47&lt;DS25,1)+IF(DS47&lt;DS27,1)+IF(DS47&lt;DS29,1)+IF(DS47&lt;DS31,1)+IF(DS47&lt;DS33,1)+IF(DS47&lt;DS35,1)+IF(DS47&lt;DS37,1)+IF(DS47&lt;DS39,1)+IF(DS47&lt;DS41,1)+IF(DS47&lt;DS43,1)+IF(DS47&lt;DS45,1)+IF(DS47&lt;DS49,1)+IF(DS47&lt;DS51,1)+IF(DS47&lt;DS53,1)+IF(DS47&lt;DS55,1)+IF(DS47&lt;DS57,1)+IF(DS47&lt;DS59,1)+IF(DS47&lt;DS61,1)+IF(DS47&lt;DS63,1)+IF(DS47&lt;DS65,1)+IF(DS47&lt;DS67,1)+IF(DS47&lt;DS69,1)+IF(DS47&lt;DS71,1)+IF(DS47&lt;DS73,1)+IF(DS47&lt;DS75,1)+IF(DS47&lt;DS77,1)+IF(DS47&lt;DS79,1)+IF(DS47&lt;DS81,1)+IF(DS47&lt;DS83,1)+IF(DS47&lt;DS85,1)</f>
        <v>1</v>
      </c>
      <c r="DS47" s="59">
        <f>(((DU47*10000000)+(500000-DV47)+(5000-EB47))*EI47)+IF(DT47="",0,1)</f>
        <v>0</v>
      </c>
      <c r="DT47" s="8">
        <f>IF(D47="","",D47)</f>
      </c>
      <c r="DU47" s="8">
        <f>SUM(V47,AE47,AN47,AW47,BF47)*EI47</f>
        <v>0</v>
      </c>
      <c r="DV47" s="8">
        <f>0+IF(BY47&lt;999999,BY47,0)+IF(CH47&lt;999999,CH47,0)+IF(CQ47&lt;999999,CQ47,0)+IF(CZ47&lt;999999,CZ47,0)+IF(DI47&lt;999999,DI47,0)*EI47</f>
        <v>0</v>
      </c>
      <c r="DW47" s="8">
        <f>BZ47*W47*EI47</f>
        <v>0</v>
      </c>
      <c r="DX47" s="8">
        <f>CI47*AF47*EI47</f>
        <v>0</v>
      </c>
      <c r="DY47" s="8">
        <f>CR47*AO47*EI47</f>
        <v>0</v>
      </c>
      <c r="DZ47" s="8">
        <f>DA47*AX47*EI47</f>
        <v>0</v>
      </c>
      <c r="EA47" s="8">
        <f>DJ47*BG47*EI47</f>
        <v>0</v>
      </c>
      <c r="EB47" s="8">
        <f>SUM(DW47:EA47)</f>
        <v>0</v>
      </c>
      <c r="EC47" s="8">
        <f>IF(0+(IF(Q47="X",1,0)+(IF(R47="X",1,0)+(IF(S47="X",1,0)+(IF(P47="X",1,0)))))&gt;=$BP$10,1,0)</f>
        <v>1</v>
      </c>
      <c r="ED47" s="8">
        <f>IF(0+(IF(Z47="X",1,0)+(IF(AA47="X",1,0)+(IF(AB47="X",1,0)+(IF(Y47="X",1,0)))))&gt;=$BP$10,1,0)</f>
        <v>1</v>
      </c>
      <c r="EE47" s="8">
        <f>IF(0+(IF(AI47="X",1,0)+(IF(AJ47="X",1,0)+(IF(AK47="X",1,0)+(IF(AH47="X",1,0)))))&gt;=$BP$10,1,0)</f>
        <v>1</v>
      </c>
      <c r="EF47" s="8">
        <f>IF(0+(IF(AR47="X",1,0)+(IF(AS47="X",1,0)+(IF(AT47="X",1,0)+(IF(AQ47="X",1,0)))))&gt;=$BP$10,1,0)</f>
        <v>1</v>
      </c>
      <c r="EG47" s="8">
        <f>IF(0+(IF(BA47="X",1,0)+(IF(BB47="X",1,0)+(IF(BC47="X",1,0)+(IF(AZ47="X",1,0)))))&gt;=$BP$10,1,0)</f>
        <v>1</v>
      </c>
      <c r="EH47" s="8">
        <f>SUM(EC47:EG47)*$A$15</f>
        <v>5</v>
      </c>
      <c r="EI47" s="8">
        <f>IF(EH47&gt;=2,0,BQ47)</f>
        <v>0</v>
      </c>
      <c r="EJ47" s="1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1"/>
      <c r="FU47" s="91"/>
      <c r="FV47" s="91"/>
      <c r="FW47" s="91"/>
      <c r="FX47" s="91"/>
      <c r="FY47" s="91"/>
      <c r="FZ47" s="91"/>
      <c r="GA47" s="91"/>
      <c r="GB47" s="91"/>
      <c r="GC47" s="91"/>
      <c r="GD47" s="91"/>
      <c r="GE47" s="91"/>
      <c r="GF47" s="91"/>
      <c r="GG47" s="91"/>
      <c r="GH47" s="91"/>
    </row>
    <row r="48" spans="1:190" ht="6" customHeight="1">
      <c r="A48" s="20"/>
      <c r="B48" s="20"/>
      <c r="C48" s="37"/>
      <c r="D48" s="20"/>
      <c r="E48" s="20"/>
      <c r="F48" s="20"/>
      <c r="G48" s="20"/>
      <c r="H48" s="20"/>
      <c r="I48" s="20"/>
      <c r="J48" s="20"/>
      <c r="K48" s="20"/>
      <c r="L48" s="20"/>
      <c r="M48" s="20"/>
      <c r="N48" s="20"/>
      <c r="O48" s="20"/>
      <c r="P48" s="38"/>
      <c r="Q48" s="38"/>
      <c r="R48" s="38"/>
      <c r="S48" s="38"/>
      <c r="T48" s="38"/>
      <c r="U48" s="38"/>
      <c r="V48" s="38"/>
      <c r="W48" s="28"/>
      <c r="X48" s="38"/>
      <c r="Y48" s="38"/>
      <c r="Z48" s="38"/>
      <c r="AA48" s="38"/>
      <c r="AB48" s="38"/>
      <c r="AC48" s="38"/>
      <c r="AD48" s="38"/>
      <c r="AE48" s="38"/>
      <c r="AF48" s="28"/>
      <c r="AG48" s="38"/>
      <c r="AH48" s="38"/>
      <c r="AI48" s="38"/>
      <c r="AJ48" s="38"/>
      <c r="AK48" s="38"/>
      <c r="AL48" s="38"/>
      <c r="AM48" s="38"/>
      <c r="AN48" s="38"/>
      <c r="AO48" s="28"/>
      <c r="AP48" s="38"/>
      <c r="AQ48" s="38"/>
      <c r="AR48" s="38"/>
      <c r="AS48" s="38"/>
      <c r="AT48" s="38"/>
      <c r="AU48" s="38"/>
      <c r="AV48" s="38"/>
      <c r="AW48" s="38"/>
      <c r="AX48" s="28"/>
      <c r="AY48" s="38"/>
      <c r="AZ48" s="38"/>
      <c r="BA48" s="38"/>
      <c r="BB48" s="38"/>
      <c r="BC48" s="38"/>
      <c r="BD48" s="38"/>
      <c r="BE48" s="38"/>
      <c r="BF48" s="38"/>
      <c r="BG48" s="28"/>
      <c r="BI48" s="41"/>
      <c r="BJ48" s="41"/>
      <c r="BK48" s="41"/>
      <c r="BL48" s="41"/>
      <c r="BM48" s="41"/>
      <c r="BN48" s="41"/>
      <c r="BO48" s="41"/>
      <c r="BP48" s="41"/>
      <c r="BQ48" s="22"/>
      <c r="BS48" s="51"/>
      <c r="BT48" s="50"/>
      <c r="BU48" s="50"/>
      <c r="BV48" s="50"/>
      <c r="BW48" s="50"/>
      <c r="BX48" s="50"/>
      <c r="BY48" s="50"/>
      <c r="BZ48" s="50"/>
      <c r="CA48" s="54"/>
      <c r="CB48" s="51"/>
      <c r="CC48" s="50"/>
      <c r="CD48" s="50"/>
      <c r="CE48" s="50"/>
      <c r="CF48" s="50"/>
      <c r="CG48" s="50"/>
      <c r="CH48" s="50"/>
      <c r="CI48" s="50"/>
      <c r="CJ48" s="54"/>
      <c r="CK48" s="51"/>
      <c r="CL48" s="50"/>
      <c r="CM48" s="50"/>
      <c r="CN48" s="50"/>
      <c r="CO48" s="50"/>
      <c r="CP48" s="50"/>
      <c r="CQ48" s="50"/>
      <c r="CR48" s="50"/>
      <c r="CS48" s="54"/>
      <c r="CT48" s="51"/>
      <c r="CU48" s="50"/>
      <c r="CV48" s="50"/>
      <c r="CW48" s="50"/>
      <c r="CX48" s="50"/>
      <c r="CY48" s="50"/>
      <c r="CZ48" s="50"/>
      <c r="DA48" s="50"/>
      <c r="DB48" s="54"/>
      <c r="DC48" s="51"/>
      <c r="DD48" s="50"/>
      <c r="DE48" s="50"/>
      <c r="DF48" s="50"/>
      <c r="DG48" s="50"/>
      <c r="DH48" s="50"/>
      <c r="DI48" s="50"/>
      <c r="DJ48" s="50"/>
      <c r="DK48" s="54"/>
      <c r="DM48" s="11"/>
      <c r="DN48" s="69"/>
      <c r="DO48" s="58"/>
      <c r="DP48" s="7"/>
      <c r="DQ48" s="42"/>
      <c r="DR48" s="69"/>
      <c r="DS48" s="60"/>
      <c r="DT48" s="39"/>
      <c r="DU48" s="39"/>
      <c r="DV48" s="39"/>
      <c r="DW48" s="39"/>
      <c r="DX48" s="39"/>
      <c r="DY48" s="39"/>
      <c r="DZ48" s="39"/>
      <c r="EA48" s="39"/>
      <c r="EB48" s="39"/>
      <c r="EC48" s="39"/>
      <c r="ED48" s="39"/>
      <c r="EE48" s="39"/>
      <c r="EF48" s="39"/>
      <c r="EG48" s="39"/>
      <c r="EH48" s="39"/>
      <c r="EI48" s="39"/>
      <c r="EJ48" s="1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1"/>
      <c r="FU48" s="91"/>
      <c r="FV48" s="91"/>
      <c r="FW48" s="91"/>
      <c r="FX48" s="91"/>
      <c r="FY48" s="91"/>
      <c r="FZ48" s="91"/>
      <c r="GA48" s="91"/>
      <c r="GB48" s="91"/>
      <c r="GC48" s="91"/>
      <c r="GD48" s="91"/>
      <c r="GE48" s="91"/>
      <c r="GF48" s="91"/>
      <c r="GG48" s="91"/>
      <c r="GH48" s="91"/>
    </row>
    <row r="49" spans="1:190" ht="12.75">
      <c r="A49" s="20"/>
      <c r="B49" s="20"/>
      <c r="C49" s="37">
        <v>17</v>
      </c>
      <c r="D49" s="116"/>
      <c r="E49" s="116"/>
      <c r="F49" s="116"/>
      <c r="G49" s="116"/>
      <c r="H49" s="116"/>
      <c r="I49" s="116"/>
      <c r="J49" s="116"/>
      <c r="K49" s="116"/>
      <c r="L49" s="116"/>
      <c r="M49" s="116"/>
      <c r="N49" s="38"/>
      <c r="O49" s="20"/>
      <c r="P49" s="44"/>
      <c r="Q49" s="44"/>
      <c r="R49" s="44"/>
      <c r="S49" s="44"/>
      <c r="T49" s="39">
        <f>BY49</f>
        <v>999999</v>
      </c>
      <c r="U49" s="40">
        <f>BZ49*W49</f>
        <v>0</v>
      </c>
      <c r="V49" s="39">
        <f>CA49</f>
        <v>0</v>
      </c>
      <c r="W49" s="28">
        <f>IF(AND(P49="",Q49="",R49="",S49=""),0,1)*$EI$49</f>
        <v>0</v>
      </c>
      <c r="X49" s="38"/>
      <c r="Y49" s="44"/>
      <c r="Z49" s="44"/>
      <c r="AA49" s="44"/>
      <c r="AB49" s="44"/>
      <c r="AC49" s="39">
        <f>CH49</f>
        <v>999999</v>
      </c>
      <c r="AD49" s="40">
        <f>CI49*AF49</f>
        <v>0</v>
      </c>
      <c r="AE49" s="39">
        <f>CJ49</f>
        <v>0</v>
      </c>
      <c r="AF49" s="28">
        <f>IF(AND(Y49="",Z49="",AA49="",AB49=""),0,1)*$EI$49</f>
        <v>0</v>
      </c>
      <c r="AG49" s="38"/>
      <c r="AH49" s="44"/>
      <c r="AI49" s="44"/>
      <c r="AJ49" s="44"/>
      <c r="AK49" s="44"/>
      <c r="AL49" s="39">
        <f>CQ49</f>
        <v>999999</v>
      </c>
      <c r="AM49" s="40">
        <f>CR49*AO49</f>
        <v>0</v>
      </c>
      <c r="AN49" s="39">
        <f>CS49</f>
        <v>0</v>
      </c>
      <c r="AO49" s="28">
        <f>IF(AND(AH49="",AI49="",AJ49="",AK49=""),0,1)*$EI$49</f>
        <v>0</v>
      </c>
      <c r="AP49" s="38"/>
      <c r="AQ49" s="44"/>
      <c r="AR49" s="44"/>
      <c r="AS49" s="44"/>
      <c r="AT49" s="44"/>
      <c r="AU49" s="39">
        <f>CZ49</f>
        <v>999999</v>
      </c>
      <c r="AV49" s="40">
        <f>DA49*AX49</f>
        <v>0</v>
      </c>
      <c r="AW49" s="39">
        <f>DB49</f>
        <v>0</v>
      </c>
      <c r="AX49" s="28">
        <f>IF(AND(AQ49="",AR49="",AS49="",AT49=""),0,1)*$EI$49</f>
        <v>0</v>
      </c>
      <c r="AY49" s="38"/>
      <c r="AZ49" s="44"/>
      <c r="BA49" s="44"/>
      <c r="BB49" s="44"/>
      <c r="BC49" s="44"/>
      <c r="BD49" s="39">
        <f>DI49</f>
        <v>999999</v>
      </c>
      <c r="BE49" s="40">
        <f>DJ49*BG49</f>
        <v>0</v>
      </c>
      <c r="BF49" s="39">
        <f>DK49</f>
        <v>0</v>
      </c>
      <c r="BG49" s="28">
        <f>IF(AND(AZ49="",BA49="",BB49="",BC49=""),0,1)*$EI$49</f>
        <v>0</v>
      </c>
      <c r="BI49" s="41"/>
      <c r="BJ49" s="41"/>
      <c r="BK49" s="41"/>
      <c r="BL49" s="41"/>
      <c r="BM49" s="41"/>
      <c r="BN49" s="41"/>
      <c r="BO49" s="41"/>
      <c r="BP49" s="41"/>
      <c r="BQ49" s="22">
        <f>IF(D49="",0,1)</f>
        <v>0</v>
      </c>
      <c r="BS49" s="51">
        <f>0+IF(P49&gt;0,1,0)+IF(Q49&gt;0,1,0)+IF(R49&gt;0,1,0)+IF(S49&gt;0,1,0)-IF(P49="X",1,0)-IF(Q49="X",1,0)-IF(R49="X",1,0)-IF(S49="X",1,0)-IF(P49="D",1,0)-IF(Q49="D",1,0)-IF(R49="D",1,0)-IF(S49="D",1,0)</f>
        <v>0</v>
      </c>
      <c r="BT49" s="50">
        <f>0+IF(P49="D",1,0)+IF(Q49="D",1,0)+IF(R49="D",1,0)+IF(S49="D",1,0)</f>
        <v>0</v>
      </c>
      <c r="BU49" s="50">
        <f>IF(OR(P49="X",P49="A"),$D$9,IF(P49="D",$D$10,P49))</f>
        <v>0</v>
      </c>
      <c r="BV49" s="50">
        <f>IF(OR(Q49="X",Q49="A"),$D$9,IF(Q49="D",$D$10,Q49))</f>
        <v>0</v>
      </c>
      <c r="BW49" s="50">
        <f>IF(OR(R49="X",R49="A"),$D$9,IF(R49="D",$D$10,R49))</f>
        <v>0</v>
      </c>
      <c r="BX49" s="50">
        <f>IF(OR(S49="X",S49="A"),$D$9,IF(S49="D",$D$10,S49))</f>
        <v>0</v>
      </c>
      <c r="BY49" s="50">
        <f>IF($D$49="",999999,IF(SUM(BU49:BX49)=0,999999,IF($EI$49=0,999999,IF(AND(BT49=$BP$10,$A$13=1),$D$13,IF(AND(BT49=$BP$10,$A$13=0),SUM(BU49:BX49),IF(AND(BS49&lt;$BP$12,$A$11=1),$D$11,IF(AND(BS49&lt;$BP$12,$A$11=0),SUM(BU49:BX49),SUM(BU49:BX49))))))))</f>
        <v>999999</v>
      </c>
      <c r="BZ49" s="50">
        <f>1+IF(BY49&gt;BY51,1,0)+IF(BY49&gt;BY53,1,0)+IF(BY49&gt;BY55,1,0)+IF(BY49&gt;BY57,1,0)+IF(BY49&gt;BY59,1,0)+IF(BY49&gt;BY61,1,0)+IF(BY49&gt;BY63,1,0)+IF(BY49&gt;BY65,1,0)+IF(BY49&gt;BY17,1,0)+IF(BY49&gt;BY19,1,0)+IF(BY49&gt;BY21,1,0)+IF(BY49&gt;BY23,1,0)+IF(BY49&gt;BY25,1,0)+IF(BY49&gt;BY27,1,0)+IF(BY49&gt;BY29,1,0)+IF(BY49&gt;BY31,1,0)+IF(BY49&gt;BY33,1,0)+IF(BY49&gt;BY35,1,0)+IF(BY49&gt;BY37,1,0)+IF(BY49&gt;BY39,1,0)+IF(BY49&gt;BY41,1,0)+IF(BY49&gt;BY43,1,0)+IF(BY49&gt;BY45,1,0)+IF(BY49&gt;BY47,1,0)+IF(BY49&gt;BY67,1,0)+IF(BY49&gt;BY69,1,0)+IF(BY49&gt;BY71,1,0)+IF(BY49&gt;BY73,1,0)+IF(BY49&gt;BY75,1,0)+IF(BY49&gt;BY77,1,0)+IF(BY49&gt;BY79,1,0)+IF(BY49&gt;BY81,1,0)+IF(BY49&gt;BY83,1,0)+IF(BY49&gt;BY85,1,0)</f>
        <v>1</v>
      </c>
      <c r="CA49" s="54">
        <f>($C$6-BZ49+1)*$BQ$49*W49</f>
        <v>0</v>
      </c>
      <c r="CB49" s="51">
        <f>0+IF(Y49&gt;0,1,0)+IF(Z49&gt;0,1,0)+IF(AA49&gt;0,1,0)+IF(AB49&gt;0,1,0)-IF(Y49="X",1,0)-IF(Z49="X",1,0)-IF(AA49="X",1,0)-IF(AB49="X",1,0)-IF(Y49="D",1,0)-IF(Z49="D",1,0)-IF(AA49="D",1,0)-IF(AB49="D",1,0)</f>
        <v>0</v>
      </c>
      <c r="CC49" s="50">
        <f>0+IF(Y49="D",1,0)+IF(Z49="D",1,0)+IF(AA49="D",1,0)+IF(AB49="D",1,0)</f>
        <v>0</v>
      </c>
      <c r="CD49" s="50">
        <f>IF(OR(Y49="X",Y49="A"),$D$9,IF(Y49="D",$D$10,Y49))</f>
        <v>0</v>
      </c>
      <c r="CE49" s="50">
        <f>IF(OR(Z49="X",Z49="A"),$D$9,IF(Z49="D",$D$10,Z49))</f>
        <v>0</v>
      </c>
      <c r="CF49" s="50">
        <f>IF(OR(AA49="X",AA49="A"),$D$9,IF(AA49="D",$D$10,AA49))</f>
        <v>0</v>
      </c>
      <c r="CG49" s="50">
        <f>IF(OR(AB49="X",AB49="A"),$D$9,IF(AB49="D",$D$10,AB49))</f>
        <v>0</v>
      </c>
      <c r="CH49" s="50">
        <f>IF($D$49="",999999,IF(SUM(CD49:CG49)=0,999999,IF($EI$49=0,999999,IF(AND(CC49=$BP$10,$A$13=1),$D$13,IF(AND(CC49=$BP$10,$A$13=0),SUM(CD49:CG49),IF(AND(CB49&lt;$BP$12,$A$11=1),$D$11,IF(AND(CB49&lt;$BP$12,$A$11=0),SUM(CD49:CG49),SUM(CD49:CG49))))))))</f>
        <v>999999</v>
      </c>
      <c r="CI49" s="50">
        <f>1+IF(CH49&gt;CH51,1,0)+IF(CH49&gt;CH53,1,0)+IF(CH49&gt;CH55,1,0)+IF(CH49&gt;CH57,1,0)+IF(CH49&gt;CH59,1,0)+IF(CH49&gt;CH61,1,0)+IF(CH49&gt;CH63,1,0)+IF(CH49&gt;CH65,1,0)+IF(CH49&gt;CH17,1,0)+IF(CH49&gt;CH19,1,0)+IF(CH49&gt;CH21,1,0)+IF(CH49&gt;CH23,1,0)+IF(CH49&gt;CH25,1,0)+IF(CH49&gt;CH27,1,0)+IF(CH49&gt;CH29,1,0)+IF(CH49&gt;CH31,1,0)+IF(CH49&gt;CH33,1,0)+IF(CH49&gt;CH35,1,0)+IF(CH49&gt;CH37,1,0)+IF(CH49&gt;CH39,1,0)+IF(CH49&gt;CH41,1,0)+IF(CH49&gt;CH43,1,0)+IF(CH49&gt;CH45,1,0)+IF(CH49&gt;CH47,1,0)+IF(CH49&gt;CH67,1,0)+IF(CH49&gt;CH69,1,0)+IF(CH49&gt;CH71,1,0)+IF(CH49&gt;CH73,1,0)+IF(CH49&gt;CH75,1,0)+IF(CH49&gt;CH77,1,0)+IF(CH49&gt;CH79,1,0)+IF(CH49&gt;CH81,1,0)+IF(CH49&gt;CH83,1,0)+IF(CH49&gt;CH85,1,0)</f>
        <v>1</v>
      </c>
      <c r="CJ49" s="54">
        <f>($C$6-CI49+1)*$BQ$49*AF49</f>
        <v>0</v>
      </c>
      <c r="CK49" s="51">
        <f>0+IF(AH49&gt;0,1,0)+IF(AI49&gt;0,1,0)+IF(AJ49&gt;0,1,0)+IF(AK49&gt;0,1,0)-IF(AH49="X",1,0)-IF(AI49="X",1,0)-IF(AJ49="X",1,0)-IF(AK49="X",1,0)-IF(AH49="D",1,0)-IF(AI49="D",1,0)-IF(AJ49="D",1,0)-IF(AK49="D",1,0)</f>
        <v>0</v>
      </c>
      <c r="CL49" s="50">
        <f>0+IF(AH49="D",1,0)+IF(AI49="D",1,0)+IF(AJ49="D",1,0)+IF(AK49="D",1,0)</f>
        <v>0</v>
      </c>
      <c r="CM49" s="50">
        <f>IF(OR(AH49="X",AH49="A"),$D$9,IF(AH49="D",$D$10,AH49))</f>
        <v>0</v>
      </c>
      <c r="CN49" s="50">
        <f>IF(OR(AI49="X",AI49="A"),$D$9,IF(AI49="D",$D$10,AI49))</f>
        <v>0</v>
      </c>
      <c r="CO49" s="50">
        <f>IF(OR(AJ49="X",AJ49="A"),$D$9,IF(AJ49="D",$D$10,AJ49))</f>
        <v>0</v>
      </c>
      <c r="CP49" s="50">
        <f>IF(OR(AK49="X",AK49="A"),$D$9,IF(AK49="D",$D$10,AK49))</f>
        <v>0</v>
      </c>
      <c r="CQ49" s="50">
        <f>IF($D$49="",999999,IF(SUM(CM49:CP49)=0,999999,IF($EI$49=0,999999,IF(AND(CL49=$BP$10,$A$13=1),$D$13,IF(AND(CL49=$BP$10,$A$13=0),SUM(CM49:CP49),IF(AND(CK49&lt;$BP$12,$A$11=1),$D$11,IF(AND(CK49&lt;$BP$12,$A$11=0),SUM(CM49:CP49),SUM(CM49:CP49))))))))</f>
        <v>999999</v>
      </c>
      <c r="CR49" s="50">
        <f>1+IF(CQ49&gt;CQ51,1,0)+IF(CQ49&gt;CQ53,1,0)+IF(CQ49&gt;CQ55,1,0)+IF(CQ49&gt;CQ57,1,0)+IF(CQ49&gt;CQ59,1,0)+IF(CQ49&gt;CQ61,1,0)+IF(CQ49&gt;CQ63,1,0)+IF(CQ49&gt;CQ65,1,0)+IF(CQ49&gt;CQ17,1,0)+IF(CQ49&gt;CQ19,1,0)+IF(CQ49&gt;CQ21,1,0)+IF(CQ49&gt;CQ23,1,0)+IF(CQ49&gt;CQ25,1,0)+IF(CQ49&gt;CQ27,1,0)+IF(CQ49&gt;CQ29,1,0)+IF(CQ49&gt;CQ31,1,0)+IF(CQ49&gt;CQ33,1,0)+IF(CQ49&gt;CQ35,1,0)+IF(CQ49&gt;CQ37,1,0)+IF(CQ49&gt;CQ39,1,0)+IF(CQ49&gt;CQ41,1,0)+IF(CQ49&gt;CQ43,1,0)+IF(CQ49&gt;CQ45,1,0)+IF(CQ49&gt;CQ47,1,0)+IF(CQ49&gt;CQ67,1,0)+IF(CQ49&gt;CQ69,1,0)+IF(CQ49&gt;CQ71,1,0)+IF(CQ49&gt;CQ73,1,0)+IF(CQ49&gt;CQ75,1,0)+IF(CQ49&gt;CQ77,1,0)+IF(CQ49&gt;CQ79,1,0)+IF(CQ49&gt;CQ81,1,0)+IF(CQ49&gt;CQ83,1,0)+IF(CQ49&gt;CQ85,1,0)</f>
        <v>1</v>
      </c>
      <c r="CS49" s="54">
        <f>($C$6-CR49+1)*$BQ$49*AO49</f>
        <v>0</v>
      </c>
      <c r="CT49" s="51">
        <f>0+IF(AQ49&gt;0,1,0)+IF(AR49&gt;0,1,0)+IF(AS49&gt;0,1,0)+IF(AT49&gt;0,1,0)-IF(AQ49="X",1,0)-IF(AR49="X",1,0)-IF(AS49="X",1,0)-IF(AT49="X",1,0)-IF(AQ49="D",1,0)-IF(AR49="D",1,0)-IF(AS49="D",1,0)-IF(AT49="D",1,0)</f>
        <v>0</v>
      </c>
      <c r="CU49" s="50">
        <f>0+IF(AQ49="D",1,0)+IF(AR49="D",1,0)+IF(AS49="D",1,0)+IF(AT49="D",1,0)</f>
        <v>0</v>
      </c>
      <c r="CV49" s="50">
        <f>IF(OR(AQ49="X",AQ49="A"),$D$9,IF(AQ49="D",$D$10,AQ49))</f>
        <v>0</v>
      </c>
      <c r="CW49" s="50">
        <f>IF(OR(AR49="X",AR49="A"),$D$9,IF(AR49="D",$D$10,AR49))</f>
        <v>0</v>
      </c>
      <c r="CX49" s="50">
        <f>IF(OR(AS49="X",AS49="A"),$D$9,IF(AS49="D",$D$10,AS49))</f>
        <v>0</v>
      </c>
      <c r="CY49" s="50">
        <f>IF(OR(AT49="X",AT49="A"),$D$9,IF(AT49="D",$D$10,AT49))</f>
        <v>0</v>
      </c>
      <c r="CZ49" s="50">
        <f>IF($D$49="",999999,IF(SUM(CV49:CY49)=0,999999,IF($EI$49=0,999999,IF(AND(CU49=$BP$10,$A$13=1),$D$13,IF(AND(CU49=$BP$10,$A$13=0),SUM(CV49:CY49),IF(AND(CT49&lt;$BP$12,$A$11=1),$D$11,IF(AND(CT49&lt;$BP$12,$A$11=0),SUM(CV49:CY49),SUM(CV49:CY49))))))))</f>
        <v>999999</v>
      </c>
      <c r="DA49" s="50">
        <f>1+IF(CZ49&gt;CZ51,1,0)+IF(CZ49&gt;CZ53,1,0)+IF(CZ49&gt;CZ55,1,0)+IF(CZ49&gt;CZ57,1,0)+IF(CZ49&gt;CZ59,1,0)+IF(CZ49&gt;CZ61,1,0)+IF(CZ49&gt;CZ63,1,0)+IF(CZ49&gt;CZ65,1,0)+IF(CZ49&gt;CZ17,1,0)+IF(CZ49&gt;CZ19,1,0)+IF(CZ49&gt;CZ21,1,0)+IF(CZ49&gt;CZ23,1,0)+IF(CZ49&gt;CZ25,1,0)+IF(CZ49&gt;CZ27,1,0)+IF(CZ49&gt;CZ29,1,0)+IF(CZ49&gt;CZ31,1,0)+IF(CZ49&gt;CZ33,1,0)+IF(CZ49&gt;CZ35,1,0)+IF(CZ49&gt;CZ37,1,0)+IF(CZ49&gt;CZ39,1,0)+IF(CZ49&gt;CZ41,1,0)+IF(CZ49&gt;CZ43,1,0)+IF(CZ49&gt;CZ45,1,0)+IF(CZ49&gt;CZ47,1,0)+IF(CZ49&gt;CZ67,1,0)+IF(CZ49&gt;CZ69,1,0)+IF(CZ49&gt;CZ71,1,0)+IF(CZ49&gt;CZ73,1,0)+IF(CZ49&gt;CZ75,1,0)+IF(CZ49&gt;CZ77,1,0)+IF(CZ49&gt;CZ79,1,0)+IF(CZ49&gt;CZ81,1,0)+IF(CZ49&gt;CZ83,1,0)+IF(CZ49&gt;CZ85,1,0)</f>
        <v>1</v>
      </c>
      <c r="DB49" s="54">
        <f>($C$6-DA49+1)*$BQ$49*AX49</f>
        <v>0</v>
      </c>
      <c r="DC49" s="51">
        <f>0+IF(AZ49&gt;0,1,0)+IF(BA49&gt;0,1,0)+IF(BB49&gt;0,1,0)+IF(BC49&gt;0,1,0)-IF(AZ49="X",1,0)-IF(BA49="X",1,0)-IF(BB49="X",1,0)-IF(BC49="X",1,0)-IF(AZ49="D",1,0)-IF(BA49="D",1,0)-IF(BB49="D",1,0)-IF(BC49="D",1,0)</f>
        <v>0</v>
      </c>
      <c r="DD49" s="50">
        <f>0+IF(AZ49="D",1,0)+IF(BA49="D",1,0)+IF(BB49="D",1,0)+IF(BC49="D",1,0)</f>
        <v>0</v>
      </c>
      <c r="DE49" s="50">
        <f>IF(OR(AZ49="X",AZ49="A"),$D$9,IF(AZ49="D",$D$10,AZ49))</f>
        <v>0</v>
      </c>
      <c r="DF49" s="50">
        <f>IF(OR(BA49="X",BA49="A"),$D$9,IF(BA49="D",$D$10,BA49))</f>
        <v>0</v>
      </c>
      <c r="DG49" s="50">
        <f>IF(OR(BB49="X",BB49="A"),$D$9,IF(BB49="D",$D$10,BB49))</f>
        <v>0</v>
      </c>
      <c r="DH49" s="50">
        <f>IF(OR(BC49="X",BC49="A"),$D$9,IF(BC49="D",$D$10,BC49))</f>
        <v>0</v>
      </c>
      <c r="DI49" s="50">
        <f>IF($D$49="",999999,IF(SUM(DE49:DH49)=0,999999,IF($EI$49=0,999999,IF(AND(DD49=$BP$10,$A$13=1),$D$13,IF(AND(DD49=$BP$10,$A$13=0),SUM(DE49:DH49),IF(AND(DC49&lt;$BP$12,$A$11=1),$D$11,IF(AND(DC49&lt;$BP$12,$A$11=0),SUM(DE49:DH49),SUM(DE49:DH49))))))))</f>
        <v>999999</v>
      </c>
      <c r="DJ49" s="50">
        <f>1+IF(DI49&gt;DI51,1,0)+IF(DI49&gt;DI53,1,0)+IF(DI49&gt;DI55,1,0)+IF(DI49&gt;DI57,1,0)+IF(DI49&gt;DI59,1,0)+IF(DI49&gt;DI61,1,0)+IF(DI49&gt;DI63,1,0)+IF(DI49&gt;DI65,1,0)+IF(DI49&gt;DI17,1,0)+IF(DI49&gt;DI19,1,0)+IF(DI49&gt;DI21,1,0)+IF(DI49&gt;DI23,1,0)+IF(DI49&gt;DI25,1,0)+IF(DI49&gt;DI27,1,0)+IF(DI49&gt;DI29,1,0)+IF(DI49&gt;DI31,1,0)+IF(DI49&gt;DI33,1,0)+IF(DI49&gt;DI35,1,0)+IF(DI49&gt;DI37,1,0)+IF(DI49&gt;DI39,1,0)+IF(DI49&gt;DI41,1,0)+IF(DI49&gt;DI43,1,0)+IF(DI49&gt;DI45,1,0)+IF(DI49&gt;DI47,1,0)+IF(DI49&gt;DI67,1,0)+IF(DI49&gt;DI69,1,0)+IF(DI49&gt;DI71,1,0)+IF(DI49&gt;DI73,1,0)+IF(DI49&gt;DI75,1,0)+IF(DI49&gt;DI77,1,0)+IF(DI49&gt;DI79,1,0)+IF(DI49&gt;DI81,1,0)+IF(DI49&gt;DI83,1,0)+IF(DI49&gt;DI85,1,0)</f>
        <v>1</v>
      </c>
      <c r="DK49" s="54">
        <f>($C$6-DJ49+1)*$BQ$49*BG49</f>
        <v>0</v>
      </c>
      <c r="DM49" s="11"/>
      <c r="DN49" s="69">
        <f>1+IF(DO49&lt;DO17,1)+IF(DO49&lt;DO19,1)+IF(DO49&lt;DO21,1)+IF(DO49&lt;DO23,1)+IF(DO49&lt;DO25,1)+IF(DO49&lt;DO27,1)+IF(DO49&lt;DO29,1)+IF(DO49&lt;DO31,1)+IF(DO49&lt;DO33,1)+IF(DO49&lt;DO35,1)+IF(DO49&lt;DO37,1)+IF(DO49&lt;DO39,1)+IF(DO49&lt;DO41,1)+IF(DO49&lt;DO43,1)+IF(DO49&lt;DO45,1)+IF(DO49&lt;DO47,1)+IF(DO49&lt;DO51,1)+IF(DO49&lt;DO53,1)+IF(DO49&lt;DO55,1)+IF(DO49&lt;DO57,1)+IF(DO49&lt;DO59,1)+IF(DO49&lt;DO61,1)+IF(DO49&lt;DO63,1)+IF(DO49&lt;DO65,1)+IF(DO49&lt;DO67,1)+IF(DO49&lt;DO69,1)+IF(DO49&lt;DO71,1)+IF(DO49&lt;DO73,1)+IF(DO49&lt;DO75,1)+IF(DO49&lt;DO77,1)+IF(DO49&lt;DO79,1)+IF(DO49&lt;DO81,1)+IF(DO49&lt;DO83,1)+IF(DO49&lt;DO85,1)</f>
        <v>19</v>
      </c>
      <c r="DO49" s="45">
        <f>DS49+0.17</f>
        <v>0.17</v>
      </c>
      <c r="DP49" s="7"/>
      <c r="DQ49" s="43">
        <f>DN49</f>
        <v>19</v>
      </c>
      <c r="DR49" s="8">
        <f>1+IF(DS49&lt;DS17,1)+IF(DS49&lt;DS19,1)+IF(DS49&lt;DS21,1)+IF(DS49&lt;DS23,1)+IF(DS49&lt;DS25,1)+IF(DS49&lt;DS27,1)+IF(DS49&lt;DS29,1)+IF(DS49&lt;DS31,1)+IF(DS49&lt;DS33,1)+IF(DS49&lt;DS35,1)+IF(DS49&lt;DS37,1)+IF(DS49&lt;DS39,1)+IF(DS49&lt;DS41,1)+IF(DS49&lt;DS43,1)+IF(DS49&lt;DS45,1)+IF(DS49&lt;DS47,1)+IF(DS49&lt;DS51,1)+IF(DS49&lt;DS53,1)+IF(DS49&lt;DS55,1)+IF(DS49&lt;DS57,1)+IF(DS49&lt;DS59,1)+IF(DS49&lt;DS61,1)+IF(DS49&lt;DS63,1)+IF(DS49&lt;DS65,1)+IF(DS49&lt;DS67,1)+IF(DS49&lt;DS69,1)+IF(DS49&lt;DS71,1)+IF(DS49&lt;DS73,1)+IF(DS49&lt;DS75,1)+IF(DS49&lt;DS77,1)+IF(DS49&lt;DS79,1)+IF(DS49&lt;DS81,1)+IF(DS49&lt;DS83,1)+IF(DS49&lt;DS85,1)</f>
        <v>1</v>
      </c>
      <c r="DS49" s="59">
        <f>(((DU49*10000000)+(500000-DV49)+(5000-EB49))*EI49)+IF(DT49="",0,1)</f>
        <v>0</v>
      </c>
      <c r="DT49" s="8">
        <f>IF(D49="","",D49)</f>
      </c>
      <c r="DU49" s="8">
        <f>SUM(V49,AE49,AN49,AW49,BF49)*EI49</f>
        <v>0</v>
      </c>
      <c r="DV49" s="8">
        <f>0+IF(BY49&lt;999999,BY49,0)+IF(CH49&lt;999999,CH49,0)+IF(CQ49&lt;999999,CQ49,0)+IF(CZ49&lt;999999,CZ49,0)+IF(DI49&lt;999999,DI49,0)*EI49</f>
        <v>0</v>
      </c>
      <c r="DW49" s="8">
        <f>BZ49*W49*EI49</f>
        <v>0</v>
      </c>
      <c r="DX49" s="8">
        <f>CI49*AF49*EI49</f>
        <v>0</v>
      </c>
      <c r="DY49" s="8">
        <f>CR49*AO49*EI49</f>
        <v>0</v>
      </c>
      <c r="DZ49" s="8">
        <f>DA49*AX49*EI49</f>
        <v>0</v>
      </c>
      <c r="EA49" s="8">
        <f>DJ49*BG49*EI49</f>
        <v>0</v>
      </c>
      <c r="EB49" s="8">
        <f>SUM(DW49:EA49)</f>
        <v>0</v>
      </c>
      <c r="EC49" s="8">
        <f>IF(0+(IF(Q49="X",1,0)+(IF(R49="X",1,0)+(IF(S49="X",1,0)+(IF(P49="X",1,0)))))&gt;=$BP$10,1,0)</f>
        <v>1</v>
      </c>
      <c r="ED49" s="8">
        <f>IF(0+(IF(Z49="X",1,0)+(IF(AA49="X",1,0)+(IF(AB49="X",1,0)+(IF(Y49="X",1,0)))))&gt;=$BP$10,1,0)</f>
        <v>1</v>
      </c>
      <c r="EE49" s="8">
        <f>IF(0+(IF(AI49="X",1,0)+(IF(AJ49="X",1,0)+(IF(AK49="X",1,0)+(IF(AH49="X",1,0)))))&gt;=$BP$10,1,0)</f>
        <v>1</v>
      </c>
      <c r="EF49" s="8">
        <f>IF(0+(IF(AR49="X",1,0)+(IF(AS49="X",1,0)+(IF(AT49="X",1,0)+(IF(AQ49="X",1,0)))))&gt;=$BP$10,1,0)</f>
        <v>1</v>
      </c>
      <c r="EG49" s="8">
        <f>IF(0+(IF(BA49="X",1,0)+(IF(BB49="X",1,0)+(IF(BC49="X",1,0)+(IF(AZ49="X",1,0)))))&gt;=$BP$10,1,0)</f>
        <v>1</v>
      </c>
      <c r="EH49" s="8">
        <f>SUM(EC49:EG49)*$A$15</f>
        <v>5</v>
      </c>
      <c r="EI49" s="8">
        <f>IF(EH49&gt;=2,0,BQ49)</f>
        <v>0</v>
      </c>
      <c r="EJ49" s="1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1"/>
      <c r="FU49" s="91"/>
      <c r="FV49" s="91"/>
      <c r="FW49" s="91"/>
      <c r="FX49" s="91"/>
      <c r="FY49" s="91"/>
      <c r="FZ49" s="91"/>
      <c r="GA49" s="91"/>
      <c r="GB49" s="91"/>
      <c r="GC49" s="91"/>
      <c r="GD49" s="91"/>
      <c r="GE49" s="91"/>
      <c r="GF49" s="91"/>
      <c r="GG49" s="91"/>
      <c r="GH49" s="91"/>
    </row>
    <row r="50" spans="1:190" ht="6" customHeight="1">
      <c r="A50" s="20"/>
      <c r="B50" s="20"/>
      <c r="C50" s="37"/>
      <c r="D50" s="20"/>
      <c r="E50" s="20"/>
      <c r="F50" s="20"/>
      <c r="G50" s="20"/>
      <c r="H50" s="20"/>
      <c r="I50" s="20"/>
      <c r="J50" s="20"/>
      <c r="K50" s="20"/>
      <c r="L50" s="20"/>
      <c r="M50" s="20"/>
      <c r="N50" s="20"/>
      <c r="O50" s="20"/>
      <c r="P50" s="38"/>
      <c r="Q50" s="38"/>
      <c r="R50" s="38"/>
      <c r="S50" s="38"/>
      <c r="T50" s="38"/>
      <c r="U50" s="38"/>
      <c r="V50" s="38"/>
      <c r="W50" s="28"/>
      <c r="X50" s="38"/>
      <c r="Y50" s="38"/>
      <c r="Z50" s="38"/>
      <c r="AA50" s="38"/>
      <c r="AB50" s="38"/>
      <c r="AC50" s="38"/>
      <c r="AD50" s="38"/>
      <c r="AE50" s="38"/>
      <c r="AF50" s="28"/>
      <c r="AG50" s="38"/>
      <c r="AH50" s="38"/>
      <c r="AI50" s="38"/>
      <c r="AJ50" s="38"/>
      <c r="AK50" s="38"/>
      <c r="AL50" s="38"/>
      <c r="AM50" s="38"/>
      <c r="AN50" s="38"/>
      <c r="AO50" s="28"/>
      <c r="AP50" s="38"/>
      <c r="AQ50" s="38"/>
      <c r="AR50" s="38"/>
      <c r="AS50" s="38"/>
      <c r="AT50" s="38"/>
      <c r="AU50" s="38"/>
      <c r="AV50" s="38"/>
      <c r="AW50" s="38"/>
      <c r="AX50" s="28"/>
      <c r="AY50" s="38"/>
      <c r="AZ50" s="38"/>
      <c r="BA50" s="38"/>
      <c r="BB50" s="38"/>
      <c r="BC50" s="38"/>
      <c r="BD50" s="38"/>
      <c r="BE50" s="38"/>
      <c r="BF50" s="38"/>
      <c r="BG50" s="28"/>
      <c r="BI50" s="41"/>
      <c r="BJ50" s="41"/>
      <c r="BK50" s="41"/>
      <c r="BL50" s="41"/>
      <c r="BM50" s="41"/>
      <c r="BN50" s="41"/>
      <c r="BO50" s="41"/>
      <c r="BP50" s="41"/>
      <c r="BQ50" s="22"/>
      <c r="BS50" s="51"/>
      <c r="BT50" s="50"/>
      <c r="BU50" s="50"/>
      <c r="BV50" s="50"/>
      <c r="BW50" s="50"/>
      <c r="BX50" s="50"/>
      <c r="BY50" s="50"/>
      <c r="BZ50" s="50"/>
      <c r="CA50" s="54"/>
      <c r="CB50" s="51"/>
      <c r="CC50" s="50"/>
      <c r="CD50" s="50"/>
      <c r="CE50" s="50"/>
      <c r="CF50" s="50"/>
      <c r="CG50" s="50"/>
      <c r="CH50" s="50"/>
      <c r="CI50" s="50"/>
      <c r="CJ50" s="54"/>
      <c r="CK50" s="51"/>
      <c r="CL50" s="50"/>
      <c r="CM50" s="50"/>
      <c r="CN50" s="50"/>
      <c r="CO50" s="50"/>
      <c r="CP50" s="50"/>
      <c r="CQ50" s="50"/>
      <c r="CR50" s="50"/>
      <c r="CS50" s="54"/>
      <c r="CT50" s="51"/>
      <c r="CU50" s="50"/>
      <c r="CV50" s="50"/>
      <c r="CW50" s="50"/>
      <c r="CX50" s="50"/>
      <c r="CY50" s="50"/>
      <c r="CZ50" s="50"/>
      <c r="DA50" s="50"/>
      <c r="DB50" s="54"/>
      <c r="DC50" s="51"/>
      <c r="DD50" s="50"/>
      <c r="DE50" s="50"/>
      <c r="DF50" s="50"/>
      <c r="DG50" s="50"/>
      <c r="DH50" s="50"/>
      <c r="DI50" s="50"/>
      <c r="DJ50" s="50"/>
      <c r="DK50" s="54"/>
      <c r="DM50" s="11"/>
      <c r="DN50" s="69"/>
      <c r="DO50" s="58"/>
      <c r="DP50" s="7"/>
      <c r="DQ50" s="42"/>
      <c r="DR50" s="69"/>
      <c r="DS50" s="60"/>
      <c r="DT50" s="39"/>
      <c r="DU50" s="39"/>
      <c r="DV50" s="39"/>
      <c r="DW50" s="39"/>
      <c r="DX50" s="39"/>
      <c r="DY50" s="39"/>
      <c r="DZ50" s="39"/>
      <c r="EA50" s="39"/>
      <c r="EB50" s="39"/>
      <c r="EC50" s="39"/>
      <c r="ED50" s="39"/>
      <c r="EE50" s="39"/>
      <c r="EF50" s="39"/>
      <c r="EG50" s="39"/>
      <c r="EH50" s="39"/>
      <c r="EI50" s="39"/>
      <c r="EJ50" s="1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1"/>
      <c r="FU50" s="91"/>
      <c r="FV50" s="91"/>
      <c r="FW50" s="91"/>
      <c r="FX50" s="91"/>
      <c r="FY50" s="91"/>
      <c r="FZ50" s="91"/>
      <c r="GA50" s="91"/>
      <c r="GB50" s="91"/>
      <c r="GC50" s="91"/>
      <c r="GD50" s="91"/>
      <c r="GE50" s="91"/>
      <c r="GF50" s="91"/>
      <c r="GG50" s="91"/>
      <c r="GH50" s="91"/>
    </row>
    <row r="51" spans="1:190" ht="12.75">
      <c r="A51" s="20"/>
      <c r="B51" s="20"/>
      <c r="C51" s="37">
        <v>18</v>
      </c>
      <c r="D51" s="116"/>
      <c r="E51" s="116"/>
      <c r="F51" s="116"/>
      <c r="G51" s="116"/>
      <c r="H51" s="116"/>
      <c r="I51" s="116"/>
      <c r="J51" s="116"/>
      <c r="K51" s="116"/>
      <c r="L51" s="116"/>
      <c r="M51" s="116"/>
      <c r="N51" s="38"/>
      <c r="O51" s="20"/>
      <c r="P51" s="44"/>
      <c r="Q51" s="44"/>
      <c r="R51" s="44"/>
      <c r="S51" s="44"/>
      <c r="T51" s="39">
        <f>BY51</f>
        <v>999999</v>
      </c>
      <c r="U51" s="40">
        <f>BZ51*W51</f>
        <v>0</v>
      </c>
      <c r="V51" s="39">
        <f>CA51</f>
        <v>0</v>
      </c>
      <c r="W51" s="28">
        <f>IF(AND(P51="",Q51="",R51="",S51=""),0,1)*$EI$51</f>
        <v>0</v>
      </c>
      <c r="X51" s="38"/>
      <c r="Y51" s="44"/>
      <c r="Z51" s="44"/>
      <c r="AA51" s="44"/>
      <c r="AB51" s="44"/>
      <c r="AC51" s="39">
        <f>CH51</f>
        <v>999999</v>
      </c>
      <c r="AD51" s="40">
        <f>CI51*AF51</f>
        <v>0</v>
      </c>
      <c r="AE51" s="39">
        <f>CJ51</f>
        <v>0</v>
      </c>
      <c r="AF51" s="28">
        <f>IF(AND(Y51="",Z51="",AA51="",AB51=""),0,1)*$EI$51</f>
        <v>0</v>
      </c>
      <c r="AG51" s="38"/>
      <c r="AH51" s="44"/>
      <c r="AI51" s="44"/>
      <c r="AJ51" s="44"/>
      <c r="AK51" s="44"/>
      <c r="AL51" s="39">
        <f>CQ51</f>
        <v>999999</v>
      </c>
      <c r="AM51" s="40">
        <f>CR51*AO51</f>
        <v>0</v>
      </c>
      <c r="AN51" s="39">
        <f>CS51</f>
        <v>0</v>
      </c>
      <c r="AO51" s="28">
        <f>IF(AND(AH51="",AI51="",AJ51="",AK51=""),0,1)*$EI$51</f>
        <v>0</v>
      </c>
      <c r="AP51" s="38"/>
      <c r="AQ51" s="44"/>
      <c r="AR51" s="44"/>
      <c r="AS51" s="44"/>
      <c r="AT51" s="44"/>
      <c r="AU51" s="39">
        <f>CZ51</f>
        <v>999999</v>
      </c>
      <c r="AV51" s="40">
        <f>DA51*AX51</f>
        <v>0</v>
      </c>
      <c r="AW51" s="39">
        <f>DB51</f>
        <v>0</v>
      </c>
      <c r="AX51" s="28">
        <f>IF(AND(AQ51="",AR51="",AS51="",AT51=""),0,1)*$EI$51</f>
        <v>0</v>
      </c>
      <c r="AY51" s="38"/>
      <c r="AZ51" s="44"/>
      <c r="BA51" s="44"/>
      <c r="BB51" s="44"/>
      <c r="BC51" s="44"/>
      <c r="BD51" s="39">
        <f>DI51</f>
        <v>999999</v>
      </c>
      <c r="BE51" s="40">
        <f>DJ51*BG51</f>
        <v>0</v>
      </c>
      <c r="BF51" s="39">
        <f>DK51</f>
        <v>0</v>
      </c>
      <c r="BG51" s="28">
        <f>IF(AND(AZ51="",BA51="",BB51="",BC51=""),0,1)*$EI$51</f>
        <v>0</v>
      </c>
      <c r="BI51" s="41"/>
      <c r="BJ51" s="41"/>
      <c r="BK51" s="41"/>
      <c r="BL51" s="41"/>
      <c r="BM51" s="41"/>
      <c r="BN51" s="41"/>
      <c r="BO51" s="41"/>
      <c r="BP51" s="41"/>
      <c r="BQ51" s="22">
        <f>IF(D51="",0,1)</f>
        <v>0</v>
      </c>
      <c r="BS51" s="51">
        <f>0+IF(P51&gt;0,1,0)+IF(Q51&gt;0,1,0)+IF(R51&gt;0,1,0)+IF(S51&gt;0,1,0)-IF(P51="X",1,0)-IF(Q51="X",1,0)-IF(R51="X",1,0)-IF(S51="X",1,0)-IF(P51="D",1,0)-IF(Q51="D",1,0)-IF(R51="D",1,0)-IF(S51="D",1,0)</f>
        <v>0</v>
      </c>
      <c r="BT51" s="50">
        <f>0+IF(P51="D",1,0)+IF(Q51="D",1,0)+IF(R51="D",1,0)+IF(S51="D",1,0)</f>
        <v>0</v>
      </c>
      <c r="BU51" s="50">
        <f>IF(OR(P51="X",P51="A"),$D$9,IF(P51="D",$D$10,P51))</f>
        <v>0</v>
      </c>
      <c r="BV51" s="50">
        <f>IF(OR(Q51="X",Q51="A"),$D$9,IF(Q51="D",$D$10,Q51))</f>
        <v>0</v>
      </c>
      <c r="BW51" s="50">
        <f>IF(OR(R51="X",R51="A"),$D$9,IF(R51="D",$D$10,R51))</f>
        <v>0</v>
      </c>
      <c r="BX51" s="50">
        <f>IF(OR(S51="X",S51="A"),$D$9,IF(S51="D",$D$10,S51))</f>
        <v>0</v>
      </c>
      <c r="BY51" s="50">
        <f>IF($D$51="",999999,IF(SUM(BU51:BX51)=0,999999,IF($EI$51=0,999999,IF(AND(BT51=$BP$10,$A$13=1),$D$13,IF(AND(BT51=$BP$10,$A$13=0),SUM(BU51:BX51),IF(AND(BS51&lt;$BP$12,$A$11=1),$D$11,IF(AND(BS51&lt;$BP$12,$A$11=0),SUM(BU51:BX51),SUM(BU51:BX51))))))))</f>
        <v>999999</v>
      </c>
      <c r="BZ51" s="50">
        <f>1+IF(BY51&gt;BY53,1,0)+IF(BY51&gt;BY55,1,0)+IF(BY51&gt;BY57,1,0)+IF(BY51&gt;BY59,1,0)+IF(BY51&gt;BY61,1,0)+IF(BY51&gt;BY63,1,0)+IF(BY51&gt;BY65,1,0)+IF(BY51&gt;BY17,1,0)+IF(BY51&gt;BY19,1,0)+IF(BY51&gt;BY21,1,0)+IF(BY51&gt;BY23,1,0)+IF(BY51&gt;BY25,1,0)+IF(BY51&gt;BY27,1,0)+IF(BY51&gt;BY29,1,0)+IF(BY51&gt;BY31,1,0)+IF(BY51&gt;BY33,1,0)+IF(BY51&gt;BY35,1,0)+IF(BY51&gt;BY37,1,0)+IF(BY51&gt;BY39,1,0)+IF(BY51&gt;BY41,1,0)+IF(BY51&gt;BY43,1,0)+IF(BY51&gt;BY45,1,0)+IF(BY51&gt;BY47,1,0)+IF(BY51&gt;BY49,1,0)+IF(BY51&gt;BY67,1,0)+IF(BY51&gt;BY69,1,0)+IF(BY51&gt;BY71,1,0)+IF(BY51&gt;BY73,1,0)+IF(BY51&gt;BY75,1,0)+IF(BY51&gt;BY77,1,0)+IF(BY51&gt;BY79,1,0)+IF(BY51&gt;BY81,1,0)+IF(BY51&gt;BY83,1,0)+IF(BY51&gt;BY85,1,0)</f>
        <v>1</v>
      </c>
      <c r="CA51" s="54">
        <f>($C$6-BZ51+1)*$BQ$51*W51</f>
        <v>0</v>
      </c>
      <c r="CB51" s="51">
        <f>0+IF(Y51&gt;0,1,0)+IF(Z51&gt;0,1,0)+IF(AA51&gt;0,1,0)+IF(AB51&gt;0,1,0)-IF(Y51="X",1,0)-IF(Z51="X",1,0)-IF(AA51="X",1,0)-IF(AB51="X",1,0)-IF(Y51="D",1,0)-IF(Z51="D",1,0)-IF(AA51="D",1,0)-IF(AB51="D",1,0)</f>
        <v>0</v>
      </c>
      <c r="CC51" s="50">
        <f>0+IF(Y51="D",1,0)+IF(Z51="D",1,0)+IF(AA51="D",1,0)+IF(AB51="D",1,0)</f>
        <v>0</v>
      </c>
      <c r="CD51" s="50">
        <f>IF(OR(Y51="X",Y51="A"),$D$9,IF(Y51="D",$D$10,Y51))</f>
        <v>0</v>
      </c>
      <c r="CE51" s="50">
        <f>IF(OR(Z51="X",Z51="A"),$D$9,IF(Z51="D",$D$10,Z51))</f>
        <v>0</v>
      </c>
      <c r="CF51" s="50">
        <f>IF(OR(AA51="X",AA51="A"),$D$9,IF(AA51="D",$D$10,AA51))</f>
        <v>0</v>
      </c>
      <c r="CG51" s="50">
        <f>IF(OR(AB51="X",AB51="A"),$D$9,IF(AB51="D",$D$10,AB51))</f>
        <v>0</v>
      </c>
      <c r="CH51" s="50">
        <f>IF($D$51="",999999,IF(SUM(CD51:CG51)=0,999999,IF($EI$51=0,999999,IF(AND(CC51=$BP$10,$A$13=1),$D$13,IF(AND(CC51=$BP$10,$A$13=0),SUM(CD51:CG51),IF(AND(CB51&lt;$BP$12,$A$11=1),$D$11,IF(AND(CB51&lt;$BP$12,$A$11=0),SUM(CD51:CG51),SUM(CD51:CG51))))))))</f>
        <v>999999</v>
      </c>
      <c r="CI51" s="50">
        <f>1+IF(CH51&gt;CH53,1,0)+IF(CH51&gt;CH55,1,0)+IF(CH51&gt;CH57,1,0)+IF(CH51&gt;CH59,1,0)+IF(CH51&gt;CH61,1,0)+IF(CH51&gt;CH63,1,0)+IF(CH51&gt;CH65,1,0)+IF(CH51&gt;CH17,1,0)+IF(CH51&gt;CH19,1,0)+IF(CH51&gt;CH21,1,0)+IF(CH51&gt;CH23,1,0)+IF(CH51&gt;CH25,1,0)+IF(CH51&gt;CH27,1,0)+IF(CH51&gt;CH29,1,0)+IF(CH51&gt;CH31,1,0)+IF(CH51&gt;CH33,1,0)+IF(CH51&gt;CH35,1,0)+IF(CH51&gt;CH37,1,0)+IF(CH51&gt;CH39,1,0)+IF(CH51&gt;CH41,1,0)+IF(CH51&gt;CH43,1,0)+IF(CH51&gt;CH45,1,0)+IF(CH51&gt;CH47,1,0)+IF(CH51&gt;CH49,1,0)+IF(CH51&gt;CH67,1,0)+IF(CH51&gt;CH69,1,0)+IF(CH51&gt;CH71,1,0)+IF(CH51&gt;CH73,1,0)+IF(CH51&gt;CH75,1,0)+IF(CH51&gt;CH77,1,0)+IF(CH51&gt;CH79,1,0)+IF(CH51&gt;CH81,1,0)+IF(CH51&gt;CH83,1,0)+IF(CH51&gt;CH85,1,0)</f>
        <v>1</v>
      </c>
      <c r="CJ51" s="54">
        <f>($C$6-CI51+1)*$BQ$51*AF51</f>
        <v>0</v>
      </c>
      <c r="CK51" s="51">
        <f>0+IF(AH51&gt;0,1,0)+IF(AI51&gt;0,1,0)+IF(AJ51&gt;0,1,0)+IF(AK51&gt;0,1,0)-IF(AH51="X",1,0)-IF(AI51="X",1,0)-IF(AJ51="X",1,0)-IF(AK51="X",1,0)-IF(AH51="D",1,0)-IF(AI51="D",1,0)-IF(AJ51="D",1,0)-IF(AK51="D",1,0)</f>
        <v>0</v>
      </c>
      <c r="CL51" s="50">
        <f>0+IF(AH51="D",1,0)+IF(AI51="D",1,0)+IF(AJ51="D",1,0)+IF(AK51="D",1,0)</f>
        <v>0</v>
      </c>
      <c r="CM51" s="50">
        <f>IF(OR(AH51="X",AH51="A"),$D$9,IF(AH51="D",$D$10,AH51))</f>
        <v>0</v>
      </c>
      <c r="CN51" s="50">
        <f>IF(OR(AI51="X",AI51="A"),$D$9,IF(AI51="D",$D$10,AI51))</f>
        <v>0</v>
      </c>
      <c r="CO51" s="50">
        <f>IF(OR(AJ51="X",AJ51="A"),$D$9,IF(AJ51="D",$D$10,AJ51))</f>
        <v>0</v>
      </c>
      <c r="CP51" s="50">
        <f>IF(OR(AK51="X",AK51="A"),$D$9,IF(AK51="D",$D$10,AK51))</f>
        <v>0</v>
      </c>
      <c r="CQ51" s="50">
        <f>IF($D$51="",999999,IF(SUM(CM51:CP51)=0,999999,IF($EI$51=0,999999,IF(AND(CL51=$BP$10,$A$13=1),$D$13,IF(AND(CL51=$BP$10,$A$13=0),SUM(CM51:CP51),IF(AND(CK51&lt;$BP$12,$A$11=1),$D$11,IF(AND(CK51&lt;$BP$12,$A$11=0),SUM(CM51:CP51),SUM(CM51:CP51))))))))</f>
        <v>999999</v>
      </c>
      <c r="CR51" s="50">
        <f>1+IF(CQ51&gt;CQ53,1,0)+IF(CQ51&gt;CQ55,1,0)+IF(CQ51&gt;CQ57,1,0)+IF(CQ51&gt;CQ59,1,0)+IF(CQ51&gt;CQ61,1,0)+IF(CQ51&gt;CQ63,1,0)+IF(CQ51&gt;CQ65,1,0)+IF(CQ51&gt;CQ17,1,0)+IF(CQ51&gt;CQ19,1,0)+IF(CQ51&gt;CQ21,1,0)+IF(CQ51&gt;CQ23,1,0)+IF(CQ51&gt;CQ25,1,0)+IF(CQ51&gt;CQ27,1,0)+IF(CQ51&gt;CQ29,1,0)+IF(CQ51&gt;CQ31,1,0)+IF(CQ51&gt;CQ33,1,0)+IF(CQ51&gt;CQ35,1,0)+IF(CQ51&gt;CQ37,1,0)+IF(CQ51&gt;CQ39,1,0)+IF(CQ51&gt;CQ41,1,0)+IF(CQ51&gt;CQ43,1,0)+IF(CQ51&gt;CQ45,1,0)+IF(CQ51&gt;CQ47,1,0)+IF(CQ51&gt;CQ49,1,0)+IF(CQ51&gt;CQ67,1,0)+IF(CQ51&gt;CQ69,1,0)+IF(CQ51&gt;CQ71,1,0)+IF(CQ51&gt;CQ73,1,0)+IF(CQ51&gt;CQ75,1,0)+IF(CQ51&gt;CQ77,1,0)+IF(CQ51&gt;CQ79,1,0)+IF(CQ51&gt;CQ81,1,0)+IF(CQ51&gt;CQ83,1,0)+IF(CQ51&gt;CQ85,1,0)</f>
        <v>1</v>
      </c>
      <c r="CS51" s="54">
        <f>($C$6-CR51+1)*$BQ$51*AO51</f>
        <v>0</v>
      </c>
      <c r="CT51" s="51">
        <f>0+IF(AQ51&gt;0,1,0)+IF(AR51&gt;0,1,0)+IF(AS51&gt;0,1,0)+IF(AT51&gt;0,1,0)-IF(AQ51="X",1,0)-IF(AR51="X",1,0)-IF(AS51="X",1,0)-IF(AT51="X",1,0)-IF(AQ51="D",1,0)-IF(AR51="D",1,0)-IF(AS51="D",1,0)-IF(AT51="D",1,0)</f>
        <v>0</v>
      </c>
      <c r="CU51" s="50">
        <f>0+IF(AQ51="D",1,0)+IF(AR51="D",1,0)+IF(AS51="D",1,0)+IF(AT51="D",1,0)</f>
        <v>0</v>
      </c>
      <c r="CV51" s="50">
        <f>IF(OR(AQ51="X",AQ51="A"),$D$9,IF(AQ51="D",$D$10,AQ51))</f>
        <v>0</v>
      </c>
      <c r="CW51" s="50">
        <f>IF(OR(AR51="X",AR51="A"),$D$9,IF(AR51="D",$D$10,AR51))</f>
        <v>0</v>
      </c>
      <c r="CX51" s="50">
        <f>IF(OR(AS51="X",AS51="A"),$D$9,IF(AS51="D",$D$10,AS51))</f>
        <v>0</v>
      </c>
      <c r="CY51" s="50">
        <f>IF(OR(AT51="X",AT51="A"),$D$9,IF(AT51="D",$D$10,AT51))</f>
        <v>0</v>
      </c>
      <c r="CZ51" s="50">
        <f>IF($D$51="",999999,IF(SUM(CV51:CY51)=0,999999,IF($EI$51=0,999999,IF(AND(CU51=$BP$10,$A$13=1),$D$13,IF(AND(CU51=$BP$10,$A$13=0),SUM(CV51:CY51),IF(AND(CT51&lt;$BP$12,$A$11=1),$D$11,IF(AND(CT51&lt;$BP$12,$A$11=0),SUM(CV51:CY51),SUM(CV51:CY51))))))))</f>
        <v>999999</v>
      </c>
      <c r="DA51" s="50">
        <f>1+IF(CZ51&gt;CZ53,1,0)+IF(CZ51&gt;CZ55,1,0)+IF(CZ51&gt;CZ57,1,0)+IF(CZ51&gt;CZ59,1,0)+IF(CZ51&gt;CZ61,1,0)+IF(CZ51&gt;CZ63,1,0)+IF(CZ51&gt;CZ65,1,0)+IF(CZ51&gt;CZ17,1,0)+IF(CZ51&gt;CZ19,1,0)+IF(CZ51&gt;CZ21,1,0)+IF(CZ51&gt;CZ23,1,0)+IF(CZ51&gt;CZ25,1,0)+IF(CZ51&gt;CZ27,1,0)+IF(CZ51&gt;CZ29,1,0)+IF(CZ51&gt;CZ31,1,0)+IF(CZ51&gt;CZ33,1,0)+IF(CZ51&gt;CZ35,1,0)+IF(CZ51&gt;CZ37,1,0)+IF(CZ51&gt;CZ39,1,0)+IF(CZ51&gt;CZ41,1,0)+IF(CZ51&gt;CZ43,1,0)+IF(CZ51&gt;CZ45,1,0)+IF(CZ51&gt;CZ47,1,0)+IF(CZ51&gt;CZ49,1,0)+IF(CZ51&gt;CZ67,1,0)+IF(CZ51&gt;CZ69,1,0)+IF(CZ51&gt;CZ71,1,0)+IF(CZ51&gt;CZ73,1,0)+IF(CZ51&gt;CZ75,1,0)+IF(CZ51&gt;CZ77,1,0)+IF(CZ51&gt;CZ79,1,0)+IF(CZ51&gt;CZ81,1,0)+IF(CZ51&gt;CZ83,1,0)+IF(CZ51&gt;CZ85,1,0)</f>
        <v>1</v>
      </c>
      <c r="DB51" s="54">
        <f>($C$6-DA51+1)*$BQ$51*AX51</f>
        <v>0</v>
      </c>
      <c r="DC51" s="51">
        <f>0+IF(AZ51&gt;0,1,0)+IF(BA51&gt;0,1,0)+IF(BB51&gt;0,1,0)+IF(BC51&gt;0,1,0)-IF(AZ51="X",1,0)-IF(BA51="X",1,0)-IF(BB51="X",1,0)-IF(BC51="X",1,0)-IF(AZ51="D",1,0)-IF(BA51="D",1,0)-IF(BB51="D",1,0)-IF(BC51="D",1,0)</f>
        <v>0</v>
      </c>
      <c r="DD51" s="50">
        <f>0+IF(AZ51="D",1,0)+IF(BA51="D",1,0)+IF(BB51="D",1,0)+IF(BC51="D",1,0)</f>
        <v>0</v>
      </c>
      <c r="DE51" s="50">
        <f>IF(OR(AZ51="X",AZ51="A"),$D$9,IF(AZ51="D",$D$10,AZ51))</f>
        <v>0</v>
      </c>
      <c r="DF51" s="50">
        <f>IF(OR(BA51="X",BA51="A"),$D$9,IF(BA51="D",$D$10,BA51))</f>
        <v>0</v>
      </c>
      <c r="DG51" s="50">
        <f>IF(OR(BB51="X",BB51="A"),$D$9,IF(BB51="D",$D$10,BB51))</f>
        <v>0</v>
      </c>
      <c r="DH51" s="50">
        <f>IF(OR(BC51="X",BC51="A"),$D$9,IF(BC51="D",$D$10,BC51))</f>
        <v>0</v>
      </c>
      <c r="DI51" s="50">
        <f>IF($D$51="",999999,IF(SUM(DE51:DH51)=0,999999,IF($EI$51=0,999999,IF(AND(DD51=$BP$10,$A$13=1),$D$13,IF(AND(DD51=$BP$10,$A$13=0),SUM(DE51:DH51),IF(AND(DC51&lt;$BP$12,$A$11=1),$D$11,IF(AND(DC51&lt;$BP$12,$A$11=0),SUM(DE51:DH51),SUM(DE51:DH51))))))))</f>
        <v>999999</v>
      </c>
      <c r="DJ51" s="50">
        <f>1+IF(DI51&gt;DI53,1,0)+IF(DI51&gt;DI55,1,0)+IF(DI51&gt;DI57,1,0)+IF(DI51&gt;DI59,1,0)+IF(DI51&gt;DI61,1,0)+IF(DI51&gt;DI63,1,0)+IF(DI51&gt;DI65,1,0)+IF(DI51&gt;DI17,1,0)+IF(DI51&gt;DI19,1,0)+IF(DI51&gt;DI21,1,0)+IF(DI51&gt;DI23,1,0)+IF(DI51&gt;DI25,1,0)+IF(DI51&gt;DI27,1,0)+IF(DI51&gt;DI29,1,0)+IF(DI51&gt;DI31,1,0)+IF(DI51&gt;DI33,1,0)+IF(DI51&gt;DI35,1,0)+IF(DI51&gt;DI37,1,0)+IF(DI51&gt;DI39,1,0)+IF(DI51&gt;DI41,1,0)+IF(DI51&gt;DI43,1,0)+IF(DI51&gt;DI45,1,0)+IF(DI51&gt;DI47,1,0)+IF(DI51&gt;DI49,1,0)+IF(DI51&gt;DI67,1,0)+IF(DI51&gt;DI69,1,0)+IF(DI51&gt;DI71,1,0)+IF(DI51&gt;DI73,1,0)+IF(DI51&gt;DI75,1,0)+IF(DI51&gt;DI77,1,0)+IF(DI51&gt;DI79,1,0)+IF(DI51&gt;DI81,1,0)+IF(DI51&gt;DI83,1,0)+IF(DI51&gt;DI85,1,0)</f>
        <v>1</v>
      </c>
      <c r="DK51" s="54">
        <f>($C$6-DJ51+1)*$BQ$51*BG51</f>
        <v>0</v>
      </c>
      <c r="DM51" s="11"/>
      <c r="DN51" s="69">
        <f>1+IF(DO51&lt;DO17,1)+IF(DO51&lt;DO19,1)+IF(DO51&lt;DO21,1)+IF(DO51&lt;DO23,1)+IF(DO51&lt;DO25,1)+IF(DO51&lt;DO27,1)+IF(DO51&lt;DO29,1)+IF(DO51&lt;DO31,1)+IF(DO51&lt;DO33,1)+IF(DO51&lt;DO35,1)+IF(DO51&lt;DO37,1)+IF(DO51&lt;DO39,1)+IF(DO51&lt;DO41,1)+IF(DO51&lt;DO43,1)+IF(DO51&lt;DO45,1)+IF(DO51&lt;DO47,1)+IF(DO51&lt;DO49,1)+IF(DO51&lt;DO53,1)+IF(DO51&lt;DO55,1)+IF(DO51&lt;DO57,1)+IF(DO51&lt;DO59,1)+IF(DO51&lt;DO61,1)+IF(DO51&lt;DO63,1)+IF(DO51&lt;DO65,1)+IF(DO51&lt;DO67,1)+IF(DO51&lt;DO69,1)+IF(DO51&lt;DO71,1)+IF(DO51&lt;DO73,1)+IF(DO51&lt;DO75,1)+IF(DO51&lt;DO77,1)+IF(DO51&lt;DO79,1)+IF(DO51&lt;DO81,1)+IF(DO51&lt;DO83,1)+IF(DO51&lt;DO85,1)</f>
        <v>18</v>
      </c>
      <c r="DO51" s="45">
        <f>DS51+0.18</f>
        <v>0.18</v>
      </c>
      <c r="DP51" s="7"/>
      <c r="DQ51" s="43">
        <f>DN51</f>
        <v>18</v>
      </c>
      <c r="DR51" s="8">
        <f>1+IF(DS51&lt;DS17,1)+IF(DS51&lt;DS19,1)+IF(DS51&lt;DS21,1)+IF(DS51&lt;DS23,1)+IF(DS51&lt;DS25,1)+IF(DS51&lt;DS27,1)+IF(DS51&lt;DS29,1)+IF(DS51&lt;DS31,1)+IF(DS51&lt;DS33,1)+IF(DS51&lt;DS35,1)+IF(DS51&lt;DS37,1)+IF(DS51&lt;DS39,1)+IF(DS51&lt;DS41,1)+IF(DS51&lt;DS43,1)+IF(DS51&lt;DS45,1)+IF(DS51&lt;DS47,1)+IF(DS51&lt;DS49,1)+IF(DS51&lt;DS53,1)+IF(DS51&lt;DS55,1)+IF(DS51&lt;DS57,1)+IF(DS51&lt;DS59,1)+IF(DS51&lt;DS61,1)+IF(DS51&lt;DS63,1)+IF(DS51&lt;DS65,1)+IF(DS51&lt;DS67,1)+IF(DS51&lt;DS69,1)+IF(DS51&lt;DS71,1)+IF(DS51&lt;DS73,1)+IF(DS51&lt;DS75,1)+IF(DS51&lt;DS77,1)+IF(DS51&lt;DS79,1)+IF(DS51&lt;DS81,1)+IF(DS51&lt;DS83,1)+IF(DS51&lt;DS85,1)</f>
        <v>1</v>
      </c>
      <c r="DS51" s="59">
        <f>(((DU51*10000000)+(500000-DV51)+(5000-EB51))*EI51)+IF(DT51="",0,1)</f>
        <v>0</v>
      </c>
      <c r="DT51" s="8">
        <f>IF(D51="","",D51)</f>
      </c>
      <c r="DU51" s="8">
        <f>SUM(V51,AE51,AN51,AW51,BF51)*EI51</f>
        <v>0</v>
      </c>
      <c r="DV51" s="8">
        <f>0+IF(BY51&lt;999999,BY51,0)+IF(CH51&lt;999999,CH51,0)+IF(CQ51&lt;999999,CQ51,0)+IF(CZ51&lt;999999,CZ51,0)+IF(DI51&lt;999999,DI51,0)*EI51</f>
        <v>0</v>
      </c>
      <c r="DW51" s="8">
        <f>BZ51*W51*EI51</f>
        <v>0</v>
      </c>
      <c r="DX51" s="8">
        <f>CI51*AF51*EI51</f>
        <v>0</v>
      </c>
      <c r="DY51" s="8">
        <f>CR51*AO51*EI51</f>
        <v>0</v>
      </c>
      <c r="DZ51" s="8">
        <f>DA51*AX51*EI51</f>
        <v>0</v>
      </c>
      <c r="EA51" s="8">
        <f>DJ51*BG51*EI51</f>
        <v>0</v>
      </c>
      <c r="EB51" s="8">
        <f>SUM(DW51:EA51)</f>
        <v>0</v>
      </c>
      <c r="EC51" s="8">
        <f>IF(0+(IF(Q51="X",1,0)+(IF(R51="X",1,0)+(IF(S51="X",1,0)+(IF(P51="X",1,0)))))&gt;=$BP$10,1,0)</f>
        <v>1</v>
      </c>
      <c r="ED51" s="8">
        <f>IF(0+(IF(Z51="X",1,0)+(IF(AA51="X",1,0)+(IF(AB51="X",1,0)+(IF(Y51="X",1,0)))))&gt;=$BP$10,1,0)</f>
        <v>1</v>
      </c>
      <c r="EE51" s="8">
        <f>IF(0+(IF(AI51="X",1,0)+(IF(AJ51="X",1,0)+(IF(AK51="X",1,0)+(IF(AH51="X",1,0)))))&gt;=$BP$10,1,0)</f>
        <v>1</v>
      </c>
      <c r="EF51" s="8">
        <f>IF(0+(IF(AR51="X",1,0)+(IF(AS51="X",1,0)+(IF(AT51="X",1,0)+(IF(AQ51="X",1,0)))))&gt;=$BP$10,1,0)</f>
        <v>1</v>
      </c>
      <c r="EG51" s="8">
        <f>IF(0+(IF(BA51="X",1,0)+(IF(BB51="X",1,0)+(IF(BC51="X",1,0)+(IF(AZ51="X",1,0)))))&gt;=$BP$10,1,0)</f>
        <v>1</v>
      </c>
      <c r="EH51" s="8">
        <f>SUM(EC51:EG51)*$A$15</f>
        <v>5</v>
      </c>
      <c r="EI51" s="8">
        <f>IF(EH51&gt;=2,0,BQ51)</f>
        <v>0</v>
      </c>
      <c r="EJ51" s="1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1"/>
      <c r="FU51" s="91"/>
      <c r="FV51" s="91"/>
      <c r="FW51" s="91"/>
      <c r="FX51" s="91"/>
      <c r="FY51" s="91"/>
      <c r="FZ51" s="91"/>
      <c r="GA51" s="91"/>
      <c r="GB51" s="91"/>
      <c r="GC51" s="91"/>
      <c r="GD51" s="91"/>
      <c r="GE51" s="91"/>
      <c r="GF51" s="91"/>
      <c r="GG51" s="91"/>
      <c r="GH51" s="91"/>
    </row>
    <row r="52" spans="1:190" ht="6" customHeight="1">
      <c r="A52" s="20"/>
      <c r="B52" s="20"/>
      <c r="C52" s="37"/>
      <c r="D52" s="20"/>
      <c r="E52" s="20"/>
      <c r="F52" s="20"/>
      <c r="G52" s="20"/>
      <c r="H52" s="20"/>
      <c r="I52" s="20"/>
      <c r="J52" s="20"/>
      <c r="K52" s="20"/>
      <c r="L52" s="20"/>
      <c r="M52" s="20"/>
      <c r="N52" s="20"/>
      <c r="O52" s="20"/>
      <c r="P52" s="38"/>
      <c r="Q52" s="38"/>
      <c r="R52" s="38"/>
      <c r="S52" s="38"/>
      <c r="T52" s="38"/>
      <c r="U52" s="38"/>
      <c r="V52" s="38"/>
      <c r="W52" s="28"/>
      <c r="X52" s="38"/>
      <c r="Y52" s="38"/>
      <c r="Z52" s="38"/>
      <c r="AA52" s="38"/>
      <c r="AB52" s="38"/>
      <c r="AC52" s="38"/>
      <c r="AD52" s="38"/>
      <c r="AE52" s="38"/>
      <c r="AF52" s="28"/>
      <c r="AG52" s="38"/>
      <c r="AH52" s="38"/>
      <c r="AI52" s="38"/>
      <c r="AJ52" s="38"/>
      <c r="AK52" s="38"/>
      <c r="AL52" s="38"/>
      <c r="AM52" s="38"/>
      <c r="AN52" s="38"/>
      <c r="AO52" s="28"/>
      <c r="AP52" s="38"/>
      <c r="AQ52" s="38"/>
      <c r="AR52" s="38"/>
      <c r="AS52" s="38"/>
      <c r="AT52" s="38"/>
      <c r="AU52" s="38"/>
      <c r="AV52" s="38"/>
      <c r="AW52" s="38"/>
      <c r="AX52" s="28"/>
      <c r="AY52" s="38"/>
      <c r="AZ52" s="38"/>
      <c r="BA52" s="38"/>
      <c r="BB52" s="38"/>
      <c r="BC52" s="38"/>
      <c r="BD52" s="38"/>
      <c r="BE52" s="38"/>
      <c r="BF52" s="38"/>
      <c r="BG52" s="28"/>
      <c r="BI52" s="41"/>
      <c r="BJ52" s="41"/>
      <c r="BK52" s="41"/>
      <c r="BL52" s="41"/>
      <c r="BM52" s="41"/>
      <c r="BN52" s="41"/>
      <c r="BO52" s="41"/>
      <c r="BP52" s="41"/>
      <c r="BQ52" s="22"/>
      <c r="BS52" s="51"/>
      <c r="BT52" s="50"/>
      <c r="BU52" s="50"/>
      <c r="BV52" s="50"/>
      <c r="BW52" s="50"/>
      <c r="BX52" s="50"/>
      <c r="BY52" s="50"/>
      <c r="BZ52" s="50"/>
      <c r="CA52" s="54"/>
      <c r="CB52" s="51"/>
      <c r="CC52" s="50"/>
      <c r="CD52" s="50"/>
      <c r="CE52" s="50"/>
      <c r="CF52" s="50"/>
      <c r="CG52" s="50"/>
      <c r="CH52" s="50"/>
      <c r="CI52" s="50"/>
      <c r="CJ52" s="54"/>
      <c r="CK52" s="51"/>
      <c r="CL52" s="50"/>
      <c r="CM52" s="50"/>
      <c r="CN52" s="50"/>
      <c r="CO52" s="50"/>
      <c r="CP52" s="50"/>
      <c r="CQ52" s="50"/>
      <c r="CR52" s="50"/>
      <c r="CS52" s="54"/>
      <c r="CT52" s="51"/>
      <c r="CU52" s="50"/>
      <c r="CV52" s="50"/>
      <c r="CW52" s="50"/>
      <c r="CX52" s="50"/>
      <c r="CY52" s="50"/>
      <c r="CZ52" s="50"/>
      <c r="DA52" s="50"/>
      <c r="DB52" s="54"/>
      <c r="DC52" s="51"/>
      <c r="DD52" s="50"/>
      <c r="DE52" s="50"/>
      <c r="DF52" s="50"/>
      <c r="DG52" s="50"/>
      <c r="DH52" s="50"/>
      <c r="DI52" s="50"/>
      <c r="DJ52" s="50"/>
      <c r="DK52" s="54"/>
      <c r="DM52" s="11"/>
      <c r="DN52" s="69"/>
      <c r="DO52" s="58"/>
      <c r="DP52" s="7"/>
      <c r="DQ52" s="42"/>
      <c r="DR52" s="69"/>
      <c r="DS52" s="60"/>
      <c r="DT52" s="39"/>
      <c r="DU52" s="39"/>
      <c r="DV52" s="39"/>
      <c r="DW52" s="39"/>
      <c r="DX52" s="39"/>
      <c r="DY52" s="39"/>
      <c r="DZ52" s="39"/>
      <c r="EA52" s="39"/>
      <c r="EB52" s="39"/>
      <c r="EC52" s="39"/>
      <c r="ED52" s="39"/>
      <c r="EE52" s="39"/>
      <c r="EF52" s="39"/>
      <c r="EG52" s="39"/>
      <c r="EH52" s="39"/>
      <c r="EI52" s="39"/>
      <c r="EJ52" s="1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1"/>
      <c r="FU52" s="91"/>
      <c r="FV52" s="91"/>
      <c r="FW52" s="91"/>
      <c r="FX52" s="91"/>
      <c r="FY52" s="91"/>
      <c r="FZ52" s="91"/>
      <c r="GA52" s="91"/>
      <c r="GB52" s="91"/>
      <c r="GC52" s="91"/>
      <c r="GD52" s="91"/>
      <c r="GE52" s="91"/>
      <c r="GF52" s="91"/>
      <c r="GG52" s="91"/>
      <c r="GH52" s="91"/>
    </row>
    <row r="53" spans="1:190" ht="12.75">
      <c r="A53" s="20"/>
      <c r="B53" s="20"/>
      <c r="C53" s="37">
        <v>19</v>
      </c>
      <c r="D53" s="116"/>
      <c r="E53" s="116"/>
      <c r="F53" s="116"/>
      <c r="G53" s="116"/>
      <c r="H53" s="116"/>
      <c r="I53" s="116"/>
      <c r="J53" s="116"/>
      <c r="K53" s="116"/>
      <c r="L53" s="116"/>
      <c r="M53" s="116"/>
      <c r="N53" s="38"/>
      <c r="O53" s="20"/>
      <c r="P53" s="44"/>
      <c r="Q53" s="44"/>
      <c r="R53" s="44"/>
      <c r="S53" s="44"/>
      <c r="T53" s="39">
        <f>BY53</f>
        <v>999999</v>
      </c>
      <c r="U53" s="40">
        <f>BZ53*W53</f>
        <v>0</v>
      </c>
      <c r="V53" s="39">
        <f>CA53</f>
        <v>0</v>
      </c>
      <c r="W53" s="28">
        <f>IF(AND(P53="",Q53="",R53="",S53=""),0,1)*$EI$53</f>
        <v>0</v>
      </c>
      <c r="X53" s="38"/>
      <c r="Y53" s="44"/>
      <c r="Z53" s="44"/>
      <c r="AA53" s="44"/>
      <c r="AB53" s="44"/>
      <c r="AC53" s="39">
        <f>CH53</f>
        <v>999999</v>
      </c>
      <c r="AD53" s="40">
        <f>CI53*AF53</f>
        <v>0</v>
      </c>
      <c r="AE53" s="39">
        <f>CJ53</f>
        <v>0</v>
      </c>
      <c r="AF53" s="28">
        <f>IF(AND(Y53="",Z53="",AA53="",AB53=""),0,1)*$EI$53</f>
        <v>0</v>
      </c>
      <c r="AG53" s="38"/>
      <c r="AH53" s="44"/>
      <c r="AI53" s="44"/>
      <c r="AJ53" s="44"/>
      <c r="AK53" s="44"/>
      <c r="AL53" s="39">
        <f>CQ53</f>
        <v>999999</v>
      </c>
      <c r="AM53" s="40">
        <f>CR53*AO53</f>
        <v>0</v>
      </c>
      <c r="AN53" s="39">
        <f>CS53</f>
        <v>0</v>
      </c>
      <c r="AO53" s="28">
        <f>IF(AND(AH53="",AI53="",AJ53="",AK53=""),0,1)*$EI$53</f>
        <v>0</v>
      </c>
      <c r="AP53" s="38"/>
      <c r="AQ53" s="44"/>
      <c r="AR53" s="44"/>
      <c r="AS53" s="44"/>
      <c r="AT53" s="44"/>
      <c r="AU53" s="39">
        <f>CZ53</f>
        <v>999999</v>
      </c>
      <c r="AV53" s="40">
        <f>DA53*AX53</f>
        <v>0</v>
      </c>
      <c r="AW53" s="39">
        <f>DB53</f>
        <v>0</v>
      </c>
      <c r="AX53" s="28">
        <f>IF(AND(AQ53="",AR53="",AS53="",AT53=""),0,1)*$EI$53</f>
        <v>0</v>
      </c>
      <c r="AY53" s="38"/>
      <c r="AZ53" s="44"/>
      <c r="BA53" s="44"/>
      <c r="BB53" s="44"/>
      <c r="BC53" s="44"/>
      <c r="BD53" s="39">
        <f>DI53</f>
        <v>999999</v>
      </c>
      <c r="BE53" s="40">
        <f>DJ53*BG53</f>
        <v>0</v>
      </c>
      <c r="BF53" s="39">
        <f>DK53</f>
        <v>0</v>
      </c>
      <c r="BG53" s="28">
        <f>IF(AND(AZ53="",BA53="",BB53="",BC53=""),0,1)*$EI$53</f>
        <v>0</v>
      </c>
      <c r="BI53" s="41"/>
      <c r="BJ53" s="41"/>
      <c r="BK53" s="41"/>
      <c r="BL53" s="41"/>
      <c r="BM53" s="41"/>
      <c r="BN53" s="41"/>
      <c r="BO53" s="41"/>
      <c r="BP53" s="41"/>
      <c r="BQ53" s="22">
        <f>IF($BP$13&lt;=18,0,IF(D53="",0,1))</f>
        <v>0</v>
      </c>
      <c r="BS53" s="51">
        <f>0+IF(P53&gt;0,1,0)+IF(Q53&gt;0,1,0)+IF(R53&gt;0,1,0)+IF(S53&gt;0,1,0)-IF(P53="X",1,0)-IF(Q53="X",1,0)-IF(R53="X",1,0)-IF(S53="X",1,0)-IF(P53="D",1,0)-IF(Q53="D",1,0)-IF(R53="D",1,0)-IF(S53="D",1,0)</f>
        <v>0</v>
      </c>
      <c r="BT53" s="50">
        <f>0+IF(P53="D",1,0)+IF(Q53="D",1,0)+IF(R53="D",1,0)+IF(S53="D",1,0)</f>
        <v>0</v>
      </c>
      <c r="BU53" s="50">
        <f>IF(OR(P53="X",P53="A"),$D$9,IF(P53="D",$D$10,P53))</f>
        <v>0</v>
      </c>
      <c r="BV53" s="50">
        <f>IF(OR(Q53="X",Q53="A"),$D$9,IF(Q53="D",$D$10,Q53))</f>
        <v>0</v>
      </c>
      <c r="BW53" s="50">
        <f>IF(OR(R53="X",R53="A"),$D$9,IF(R53="D",$D$10,R53))</f>
        <v>0</v>
      </c>
      <c r="BX53" s="50">
        <f>IF(OR(S53="X",S53="A"),$D$9,IF(S53="D",$D$10,S53))</f>
        <v>0</v>
      </c>
      <c r="BY53" s="50">
        <f>IF($D$53="",999999,IF(SUM(BU53:BX53)=0,999999,IF($EI$53=0,999999,IF(AND(BT53=$BP$10,$A$13=1),$D$13,IF(AND(BT53=$BP$10,$A$13=0),SUM(BU53:BX53),IF(AND(BS53&lt;$BP$12,$A$11=1),$D$11,IF(AND(BS53&lt;$BP$12,$A$11=0),SUM(BU53:BX53),SUM(BU53:BX53))))))))</f>
        <v>999999</v>
      </c>
      <c r="BZ53" s="50">
        <f>1+IF(BY53&gt;BY55,1,0)+IF(BY53&gt;BY57,1,0)+IF(BY53&gt;BY59,1,0)+IF(BY53&gt;BY61,1,0)+IF(BY53&gt;BY63,1,0)+IF(BY53&gt;BY65,1,0)+IF(BY53&gt;BY17,1,0)+IF(BY53&gt;BY19,1,0)+IF(BY53&gt;BY21,1,0)+IF(BY53&gt;BY23,1,0)+IF(BY53&gt;BY25,1,0)+IF(BY53&gt;BY27,1,0)+IF(BY53&gt;BY29,1,0)+IF(BY53&gt;BY31,1,0)+IF(BY53&gt;BY33,1,0)+IF(BY53&gt;BY35,1,0)+IF(BY53&gt;BY37,1,0)+IF(BY53&gt;BY39,1,0)+IF(BY53&gt;BY41,1,0)+IF(BY53&gt;BY43,1,0)+IF(BY53&gt;BY45,1,0)+IF(BY53&gt;BY47,1,0)+IF(BY53&gt;BY49,1,0)+IF(BY53&gt;BY51,1,0)+IF(BY53&gt;BY67,1,0)+IF(BY53&gt;BY69,1,0)+IF(BY53&gt;BY71,1,0)+IF(BY53&gt;BY73,1,0)+IF(BY53&gt;BY75,1,0)+IF(BY53&gt;BY77,1,0)+IF(BY53&gt;BY79,1,0)+IF(BY53&gt;BY81,1,0)+IF(BY53&gt;BY83,1,0)+IF(BY53&gt;BY85,1,0)</f>
        <v>1</v>
      </c>
      <c r="CA53" s="54">
        <f>($C$6-BZ53+1)*$BQ$53*W53</f>
        <v>0</v>
      </c>
      <c r="CB53" s="51">
        <f>0+IF(Y53&gt;0,1,0)+IF(Z53&gt;0,1,0)+IF(AA53&gt;0,1,0)+IF(AB53&gt;0,1,0)-IF(Y53="X",1,0)-IF(Z53="X",1,0)-IF(AA53="X",1,0)-IF(AB53="X",1,0)-IF(Y53="D",1,0)-IF(Z53="D",1,0)-IF(AA53="D",1,0)-IF(AB53="D",1,0)</f>
        <v>0</v>
      </c>
      <c r="CC53" s="50">
        <f>0+IF(Y53="D",1,0)+IF(Z53="D",1,0)+IF(AA53="D",1,0)+IF(AB53="D",1,0)</f>
        <v>0</v>
      </c>
      <c r="CD53" s="50">
        <f>IF(OR(Y53="X",Y53="A"),$D$9,IF(Y53="D",$D$10,Y53))</f>
        <v>0</v>
      </c>
      <c r="CE53" s="50">
        <f>IF(OR(Z53="X",Z53="A"),$D$9,IF(Z53="D",$D$10,Z53))</f>
        <v>0</v>
      </c>
      <c r="CF53" s="50">
        <f>IF(OR(AA53="X",AA53="A"),$D$9,IF(AA53="D",$D$10,AA53))</f>
        <v>0</v>
      </c>
      <c r="CG53" s="50">
        <f>IF(OR(AB53="X",AB53="A"),$D$9,IF(AB53="D",$D$10,AB53))</f>
        <v>0</v>
      </c>
      <c r="CH53" s="50">
        <f>IF($D$53="",999999,IF(SUM(CD53:CG53)=0,999999,IF($EI$53=0,999999,IF(AND(CC53=$BP$10,$A$13=1),$D$13,IF(AND(CC53=$BP$10,$A$13=0),SUM(CD53:CG53),IF(AND(CB53&lt;$BP$12,$A$11=1),$D$11,IF(AND(CB53&lt;$BP$12,$A$11=0),SUM(CD53:CG53),SUM(CD53:CG53))))))))</f>
        <v>999999</v>
      </c>
      <c r="CI53" s="50">
        <f>1+IF(CH53&gt;CH55,1,0)+IF(CH53&gt;CH57,1,0)+IF(CH53&gt;CH59,1,0)+IF(CH53&gt;CH61,1,0)+IF(CH53&gt;CH63,1,0)+IF(CH53&gt;CH65,1,0)+IF(CH53&gt;CH17,1,0)+IF(CH53&gt;CH19,1,0)+IF(CH53&gt;CH21,1,0)+IF(CH53&gt;CH23,1,0)+IF(CH53&gt;CH25,1,0)+IF(CH53&gt;CH27,1,0)+IF(CH53&gt;CH29,1,0)+IF(CH53&gt;CH31,1,0)+IF(CH53&gt;CH33,1,0)+IF(CH53&gt;CH35,1,0)+IF(CH53&gt;CH37,1,0)+IF(CH53&gt;CH39,1,0)+IF(CH53&gt;CH41,1,0)+IF(CH53&gt;CH43,1,0)+IF(CH53&gt;CH45,1,0)+IF(CH53&gt;CH47,1,0)+IF(CH53&gt;CH49,1,0)+IF(CH53&gt;CH51,1,0)+IF(CH53&gt;CH67,1,0)+IF(CH53&gt;CH69,1,0)+IF(CH53&gt;CH71,1,0)+IF(CH53&gt;CH73,1,0)+IF(CH53&gt;CH75,1,0)+IF(CH53&gt;CH77,1,0)+IF(CH53&gt;CH79,1,0)+IF(CH53&gt;CH81,1,0)+IF(CH53&gt;CH83,1,0)+IF(CH53&gt;CH85,1,0)</f>
        <v>1</v>
      </c>
      <c r="CJ53" s="54">
        <f>($C$6-CI53+1)*$BQ$53*AF53</f>
        <v>0</v>
      </c>
      <c r="CK53" s="51">
        <f>0+IF(AH53&gt;0,1,0)+IF(AI53&gt;0,1,0)+IF(AJ53&gt;0,1,0)+IF(AK53&gt;0,1,0)-IF(AH53="X",1,0)-IF(AI53="X",1,0)-IF(AJ53="X",1,0)-IF(AK53="X",1,0)-IF(AH53="D",1,0)-IF(AI53="D",1,0)-IF(AJ53="D",1,0)-IF(AK53="D",1,0)</f>
        <v>0</v>
      </c>
      <c r="CL53" s="50">
        <f>0+IF(AH53="D",1,0)+IF(AI53="D",1,0)+IF(AJ53="D",1,0)+IF(AK53="D",1,0)</f>
        <v>0</v>
      </c>
      <c r="CM53" s="50">
        <f>IF(OR(AH53="X",AH53="A"),$D$9,IF(AH53="D",$D$10,AH53))</f>
        <v>0</v>
      </c>
      <c r="CN53" s="50">
        <f>IF(OR(AI53="X",AI53="A"),$D$9,IF(AI53="D",$D$10,AI53))</f>
        <v>0</v>
      </c>
      <c r="CO53" s="50">
        <f>IF(OR(AJ53="X",AJ53="A"),$D$9,IF(AJ53="D",$D$10,AJ53))</f>
        <v>0</v>
      </c>
      <c r="CP53" s="50">
        <f>IF(OR(AK53="X",AK53="A"),$D$9,IF(AK53="D",$D$10,AK53))</f>
        <v>0</v>
      </c>
      <c r="CQ53" s="50">
        <f>IF($D$53="",999999,IF(SUM(CM53:CP53)=0,999999,IF($EI$53=0,999999,IF(AND(CL53=$BP$10,$A$13=1),$D$13,IF(AND(CL53=$BP$10,$A$13=0),SUM(CM53:CP53),IF(AND(CK53&lt;$BP$12,$A$11=1),$D$11,IF(AND(CK53&lt;$BP$12,$A$11=0),SUM(CM53:CP53),SUM(CM53:CP53))))))))</f>
        <v>999999</v>
      </c>
      <c r="CR53" s="50">
        <f>1+IF(CQ53&gt;CQ55,1,0)+IF(CQ53&gt;CQ57,1,0)+IF(CQ53&gt;CQ59,1,0)+IF(CQ53&gt;CQ61,1,0)+IF(CQ53&gt;CQ63,1,0)+IF(CQ53&gt;CQ65,1,0)+IF(CQ53&gt;CQ17,1,0)+IF(CQ53&gt;CQ19,1,0)+IF(CQ53&gt;CQ21,1,0)+IF(CQ53&gt;CQ23,1,0)+IF(CQ53&gt;CQ25,1,0)+IF(CQ53&gt;CQ27,1,0)+IF(CQ53&gt;CQ29,1,0)+IF(CQ53&gt;CQ31,1,0)+IF(CQ53&gt;CQ33,1,0)+IF(CQ53&gt;CQ35,1,0)+IF(CQ53&gt;CQ37,1,0)+IF(CQ53&gt;CQ39,1,0)+IF(CQ53&gt;CQ41,1,0)+IF(CQ53&gt;CQ43,1,0)+IF(CQ53&gt;CQ45,1,0)+IF(CQ53&gt;CQ47,1,0)+IF(CQ53&gt;CQ49,1,0)+IF(CQ53&gt;CQ51,1,0)+IF(CQ53&gt;CQ67,1,0)+IF(CQ53&gt;CQ69,1,0)+IF(CQ53&gt;CQ71,1,0)+IF(CQ53&gt;CQ73,1,0)+IF(CQ53&gt;CQ75,1,0)+IF(CQ53&gt;CQ77,1,0)+IF(CQ53&gt;CQ79,1,0)+IF(CQ53&gt;CQ81,1,0)+IF(CQ53&gt;CQ83,1,0)+IF(CQ53&gt;CQ85,1,0)</f>
        <v>1</v>
      </c>
      <c r="CS53" s="54">
        <f>($C$6-CR53+1)*$BQ$53*AO53</f>
        <v>0</v>
      </c>
      <c r="CT53" s="51">
        <f>0+IF(AQ53&gt;0,1,0)+IF(AR53&gt;0,1,0)+IF(AS53&gt;0,1,0)+IF(AT53&gt;0,1,0)-IF(AQ53="X",1,0)-IF(AR53="X",1,0)-IF(AS53="X",1,0)-IF(AT53="X",1,0)-IF(AQ53="D",1,0)-IF(AR53="D",1,0)-IF(AS53="D",1,0)-IF(AT53="D",1,0)</f>
        <v>0</v>
      </c>
      <c r="CU53" s="50">
        <f>0+IF(AQ53="D",1,0)+IF(AR53="D",1,0)+IF(AS53="D",1,0)+IF(AT53="D",1,0)</f>
        <v>0</v>
      </c>
      <c r="CV53" s="50">
        <f>IF(OR(AQ53="X",AQ53="A"),$D$9,IF(AQ53="D",$D$10,AQ53))</f>
        <v>0</v>
      </c>
      <c r="CW53" s="50">
        <f>IF(OR(AR53="X",AR53="A"),$D$9,IF(AR53="D",$D$10,AR53))</f>
        <v>0</v>
      </c>
      <c r="CX53" s="50">
        <f>IF(OR(AS53="X",AS53="A"),$D$9,IF(AS53="D",$D$10,AS53))</f>
        <v>0</v>
      </c>
      <c r="CY53" s="50">
        <f>IF(OR(AT53="X",AT53="A"),$D$9,IF(AT53="D",$D$10,AT53))</f>
        <v>0</v>
      </c>
      <c r="CZ53" s="50">
        <f>IF($D$53="",999999,IF(SUM(CV53:CY53)=0,999999,IF($EI$53=0,999999,IF(AND(CU53=$BP$10,$A$13=1),$D$13,IF(AND(CU53=$BP$10,$A$13=0),SUM(CV53:CY53),IF(AND(CT53&lt;$BP$12,$A$11=1),$D$11,IF(AND(CT53&lt;$BP$12,$A$11=0),SUM(CV53:CY53),SUM(CV53:CY53))))))))</f>
        <v>999999</v>
      </c>
      <c r="DA53" s="50">
        <f>1+IF(CZ53&gt;CZ55,1,0)+IF(CZ53&gt;CZ57,1,0)+IF(CZ53&gt;CZ59,1,0)+IF(CZ53&gt;CZ61,1,0)+IF(CZ53&gt;CZ63,1,0)+IF(CZ53&gt;CZ65,1,0)+IF(CZ53&gt;CZ17,1,0)+IF(CZ53&gt;CZ19,1,0)+IF(CZ53&gt;CZ21,1,0)+IF(CZ53&gt;CZ23,1,0)+IF(CZ53&gt;CZ25,1,0)+IF(CZ53&gt;CZ27,1,0)+IF(CZ53&gt;CZ29,1,0)+IF(CZ53&gt;CZ31,1,0)+IF(CZ53&gt;CZ33,1,0)+IF(CZ53&gt;CZ35,1,0)+IF(CZ53&gt;CZ37,1,0)+IF(CZ53&gt;CZ39,1,0)+IF(CZ53&gt;CZ41,1,0)+IF(CZ53&gt;CZ43,1,0)+IF(CZ53&gt;CZ45,1,0)+IF(CZ53&gt;CZ47,1,0)+IF(CZ53&gt;CZ49,1,0)+IF(CZ53&gt;CZ51,1,0)+IF(CZ53&gt;CZ67,1,0)+IF(CZ53&gt;CZ69,1,0)+IF(CZ53&gt;CZ71,1,0)+IF(CZ53&gt;CZ73,1,0)+IF(CZ53&gt;CZ75,1,0)+IF(CZ53&gt;CZ77,1,0)+IF(CZ53&gt;CZ79,1,0)+IF(CZ53&gt;CZ81,1,0)+IF(CZ53&gt;CZ83,1,0)+IF(CZ53&gt;CZ85,1,0)</f>
        <v>1</v>
      </c>
      <c r="DB53" s="54">
        <f>($C$6-DA53+1)*$BQ$53*AX53</f>
        <v>0</v>
      </c>
      <c r="DC53" s="51">
        <f>0+IF(AZ53&gt;0,1,0)+IF(BA53&gt;0,1,0)+IF(BB53&gt;0,1,0)+IF(BC53&gt;0,1,0)-IF(AZ53="X",1,0)-IF(BA53="X",1,0)-IF(BB53="X",1,0)-IF(BC53="X",1,0)-IF(AZ53="D",1,0)-IF(BA53="D",1,0)-IF(BB53="D",1,0)-IF(BC53="D",1,0)</f>
        <v>0</v>
      </c>
      <c r="DD53" s="50">
        <f>0+IF(AZ53="D",1,0)+IF(BA53="D",1,0)+IF(BB53="D",1,0)+IF(BC53="D",1,0)</f>
        <v>0</v>
      </c>
      <c r="DE53" s="50">
        <f>IF(OR(AZ53="X",AZ53="A"),$D$9,IF(AZ53="D",$D$10,AZ53))</f>
        <v>0</v>
      </c>
      <c r="DF53" s="50">
        <f>IF(OR(BA53="X",BA53="A"),$D$9,IF(BA53="D",$D$10,BA53))</f>
        <v>0</v>
      </c>
      <c r="DG53" s="50">
        <f>IF(OR(BB53="X",BB53="A"),$D$9,IF(BB53="D",$D$10,BB53))</f>
        <v>0</v>
      </c>
      <c r="DH53" s="50">
        <f>IF(OR(BC53="X",BC53="A"),$D$9,IF(BC53="D",$D$10,BC53))</f>
        <v>0</v>
      </c>
      <c r="DI53" s="50">
        <f>IF($D$53="",999999,IF(SUM(DE53:DH53)=0,999999,IF($EI$53=0,999999,IF(AND(DD53=$BP$10,$A$13=1),$D$13,IF(AND(DD53=$BP$10,$A$13=0),SUM(DE53:DH53),IF(AND(DC53&lt;$BP$12,$A$11=1),$D$11,IF(AND(DC53&lt;$BP$12,$A$11=0),SUM(DE53:DH53),SUM(DE53:DH53))))))))</f>
        <v>999999</v>
      </c>
      <c r="DJ53" s="50">
        <f>1+IF(DI53&gt;DI55,1,0)+IF(DI53&gt;DI57,1,0)+IF(DI53&gt;DI59,1,0)+IF(DI53&gt;DI61,1,0)+IF(DI53&gt;DI63,1,0)+IF(DI53&gt;DI65,1,0)+IF(DI53&gt;DI17,1,0)+IF(DI53&gt;DI19,1,0)+IF(DI53&gt;DI21,1,0)+IF(DI53&gt;DI23,1,0)+IF(DI53&gt;DI25,1,0)+IF(DI53&gt;DI27,1,0)+IF(DI53&gt;DI29,1,0)+IF(DI53&gt;DI31,1,0)+IF(DI53&gt;DI33,1,0)+IF(DI53&gt;DI35,1,0)+IF(DI53&gt;DI37,1,0)+IF(DI53&gt;DI39,1,0)+IF(DI53&gt;DI41,1,0)+IF(DI53&gt;DI43,1,0)+IF(DI53&gt;DI45,1,0)+IF(DI53&gt;DI47,1,0)+IF(DI53&gt;DI49,1,0)+IF(DI53&gt;DI51,1,0)+IF(DI53&gt;DI67,1,0)+IF(DI53&gt;DI69,1,0)+IF(DI53&gt;DI71,1,0)+IF(DI53&gt;DI73,1,0)+IF(DI53&gt;DI75,1,0)+IF(DI53&gt;DI77,1,0)+IF(DI53&gt;DI79,1,0)+IF(DI53&gt;DI81,1,0)+IF(DI53&gt;DI83,1,0)+IF(DI53&gt;DI85,1,0)</f>
        <v>1</v>
      </c>
      <c r="DK53" s="54">
        <f>($C$6-DJ53+1)*$BQ$53*BG53</f>
        <v>0</v>
      </c>
      <c r="DM53" s="11"/>
      <c r="DN53" s="69">
        <f>1+IF(DO53&lt;DO17,1)+IF(DO53&lt;DO19,1)+IF(DO53&lt;DO21,1)+IF(DO53&lt;DO23,1)+IF(DO53&lt;DO25,1)+IF(DO53&lt;DO27,1)+IF(DO53&lt;DO29,1)+IF(DO53&lt;DO31,1)+IF(DO53&lt;DO33,1)+IF(DO53&lt;DO35,1)+IF(DO53&lt;DO37,1)+IF(DO53&lt;DO39,1)+IF(DO53&lt;DO41,1)+IF(DO53&lt;DO43,1)+IF(DO53&lt;DO45,1)+IF(DO53&lt;DO47,1)+IF(DO53&lt;DO49,1)+IF(DO53&lt;DO51,1)+IF(DO53&lt;DO55,1)+IF(DO53&lt;DO57,1)+IF(DO53&lt;DO59,1)+IF(DO53&lt;DO61,1)+IF(DO53&lt;DO63,1)+IF(DO53&lt;DO65,1)+IF(DO53&lt;DO67,1)+IF(DO53&lt;DO69,1)+IF(DO53&lt;DO71,1)+IF(DO53&lt;DO73,1)+IF(DO53&lt;DO75,1)+IF(DO53&lt;DO77,1)+IF(DO53&lt;DO79,1)+IF(DO53&lt;DO81,1)+IF(DO53&lt;DO83,1)+IF(DO53&lt;DO85,1)</f>
        <v>17</v>
      </c>
      <c r="DO53" s="45">
        <f>DS53+0.19</f>
        <v>0.19</v>
      </c>
      <c r="DP53" s="7"/>
      <c r="DQ53" s="43">
        <f>DN53</f>
        <v>17</v>
      </c>
      <c r="DR53" s="8">
        <f>1+IF(DS53&lt;DS17,1)+IF(DS53&lt;DS19,1)+IF(DS53&lt;DS21,1)+IF(DS53&lt;DS23,1)+IF(DS53&lt;DS25,1)+IF(DS53&lt;DS27,1)+IF(DS53&lt;DS29,1)+IF(DS53&lt;DS31,1)+IF(DS53&lt;DS33,1)+IF(DS53&lt;DS35,1)+IF(DS53&lt;DS37,1)+IF(DS53&lt;DS39,1)+IF(DS53&lt;DS41,1)+IF(DS53&lt;DS43,1)+IF(DS53&lt;DS45,1)+IF(DS53&lt;DS47,1)+IF(DS53&lt;DS49,1)+IF(DS53&lt;DS51,1)+IF(DS53&lt;DS55,1)+IF(DS53&lt;DS57,1)+IF(DS53&lt;DS59,1)+IF(DS53&lt;DS61,1)+IF(DS53&lt;DS63,1)+IF(DS53&lt;DS65,1)+IF(DS53&lt;DS67,1)+IF(DS53&lt;DS69,1)+IF(DS53&lt;DS71,1)+IF(DS53&lt;DS73,1)+IF(DS53&lt;DS75,1)+IF(DS53&lt;DS77,1)+IF(DS53&lt;DS79,1)+IF(DS53&lt;DS81,1)+IF(DS53&lt;DS83,1)+IF(DS53&lt;DS85,1)</f>
        <v>1</v>
      </c>
      <c r="DS53" s="59">
        <f>(((DU53*10000000)+(500000-DV53)+(5000-EB53))*EI53)+IF(DT53="",0,1)</f>
        <v>0</v>
      </c>
      <c r="DT53" s="8">
        <f>IF(D53="","",D53)</f>
      </c>
      <c r="DU53" s="8">
        <f>SUM(V53,AE53,AN53,AW53,BF53)*EI53</f>
        <v>0</v>
      </c>
      <c r="DV53" s="8">
        <f>0+IF(BY53&lt;999999,BY53,0)+IF(CH53&lt;999999,CH53,0)+IF(CQ53&lt;999999,CQ53,0)+IF(CZ53&lt;999999,CZ53,0)+IF(DI53&lt;999999,DI53,0)*EI53</f>
        <v>0</v>
      </c>
      <c r="DW53" s="8">
        <f>BZ53*W53*EI53</f>
        <v>0</v>
      </c>
      <c r="DX53" s="8">
        <f>CI53*AF53*EI53</f>
        <v>0</v>
      </c>
      <c r="DY53" s="8">
        <f>CR53*AO53*EI53</f>
        <v>0</v>
      </c>
      <c r="DZ53" s="8">
        <f>DA53*AX53*EI53</f>
        <v>0</v>
      </c>
      <c r="EA53" s="8">
        <f>DJ53*BG53*EI53</f>
        <v>0</v>
      </c>
      <c r="EB53" s="8">
        <f>SUM(DW53:EA53)</f>
        <v>0</v>
      </c>
      <c r="EC53" s="8">
        <f>IF(0+(IF(Q53="X",1,0)+(IF(R53="X",1,0)+(IF(S53="X",1,0)+(IF(P53="X",1,0)))))&gt;=$BP$10,1,0)</f>
        <v>1</v>
      </c>
      <c r="ED53" s="8">
        <f>IF(0+(IF(Z53="X",1,0)+(IF(AA53="X",1,0)+(IF(AB53="X",1,0)+(IF(Y53="X",1,0)))))&gt;=$BP$10,1,0)</f>
        <v>1</v>
      </c>
      <c r="EE53" s="8">
        <f>IF(0+(IF(AI53="X",1,0)+(IF(AJ53="X",1,0)+(IF(AK53="X",1,0)+(IF(AH53="X",1,0)))))&gt;=$BP$10,1,0)</f>
        <v>1</v>
      </c>
      <c r="EF53" s="8">
        <f>IF(0+(IF(AR53="X",1,0)+(IF(AS53="X",1,0)+(IF(AT53="X",1,0)+(IF(AQ53="X",1,0)))))&gt;=$BP$10,1,0)</f>
        <v>1</v>
      </c>
      <c r="EG53" s="8">
        <f>IF(0+(IF(BA53="X",1,0)+(IF(BB53="X",1,0)+(IF(BC53="X",1,0)+(IF(AZ53="X",1,0)))))&gt;=$BP$10,1,0)</f>
        <v>1</v>
      </c>
      <c r="EH53" s="8">
        <f>SUM(EC53:EG53)*$A$15</f>
        <v>5</v>
      </c>
      <c r="EI53" s="8">
        <f>IF(EH53&gt;=2,0,BQ53)</f>
        <v>0</v>
      </c>
      <c r="EJ53" s="12"/>
      <c r="EK53" s="92"/>
      <c r="EL53" s="92"/>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2"/>
      <c r="FL53" s="92"/>
      <c r="FM53" s="92"/>
      <c r="FN53" s="92"/>
      <c r="FO53" s="92"/>
      <c r="FP53" s="92"/>
      <c r="FQ53" s="92"/>
      <c r="FR53" s="92"/>
      <c r="FS53" s="92"/>
      <c r="FT53" s="91"/>
      <c r="FU53" s="91"/>
      <c r="FV53" s="91"/>
      <c r="FW53" s="91"/>
      <c r="FX53" s="91"/>
      <c r="FY53" s="91"/>
      <c r="FZ53" s="91"/>
      <c r="GA53" s="91"/>
      <c r="GB53" s="91"/>
      <c r="GC53" s="91"/>
      <c r="GD53" s="91"/>
      <c r="GE53" s="91"/>
      <c r="GF53" s="91"/>
      <c r="GG53" s="91"/>
      <c r="GH53" s="91"/>
    </row>
    <row r="54" spans="1:190" ht="6" customHeight="1">
      <c r="A54" s="20"/>
      <c r="B54" s="20"/>
      <c r="C54" s="37"/>
      <c r="D54" s="20"/>
      <c r="E54" s="20"/>
      <c r="F54" s="20"/>
      <c r="G54" s="20"/>
      <c r="H54" s="20"/>
      <c r="I54" s="20"/>
      <c r="J54" s="20"/>
      <c r="K54" s="20"/>
      <c r="L54" s="20"/>
      <c r="M54" s="20"/>
      <c r="N54" s="20"/>
      <c r="O54" s="20"/>
      <c r="P54" s="38"/>
      <c r="Q54" s="38"/>
      <c r="R54" s="38"/>
      <c r="S54" s="38"/>
      <c r="T54" s="38"/>
      <c r="U54" s="38"/>
      <c r="V54" s="38"/>
      <c r="W54" s="28"/>
      <c r="X54" s="38"/>
      <c r="Y54" s="38"/>
      <c r="Z54" s="38"/>
      <c r="AA54" s="38"/>
      <c r="AB54" s="38"/>
      <c r="AC54" s="38"/>
      <c r="AD54" s="38"/>
      <c r="AE54" s="38"/>
      <c r="AF54" s="28"/>
      <c r="AG54" s="38"/>
      <c r="AH54" s="38"/>
      <c r="AI54" s="38"/>
      <c r="AJ54" s="38"/>
      <c r="AK54" s="38"/>
      <c r="AL54" s="38"/>
      <c r="AM54" s="38"/>
      <c r="AN54" s="38"/>
      <c r="AO54" s="28"/>
      <c r="AP54" s="38"/>
      <c r="AQ54" s="38"/>
      <c r="AR54" s="38"/>
      <c r="AS54" s="38"/>
      <c r="AT54" s="38"/>
      <c r="AU54" s="38"/>
      <c r="AV54" s="38"/>
      <c r="AW54" s="38"/>
      <c r="AX54" s="28"/>
      <c r="AY54" s="38"/>
      <c r="AZ54" s="38"/>
      <c r="BA54" s="38"/>
      <c r="BB54" s="38"/>
      <c r="BC54" s="38"/>
      <c r="BD54" s="38"/>
      <c r="BE54" s="38"/>
      <c r="BF54" s="38"/>
      <c r="BG54" s="28"/>
      <c r="BI54" s="41"/>
      <c r="BJ54" s="41"/>
      <c r="BK54" s="41"/>
      <c r="BL54" s="41"/>
      <c r="BM54" s="41"/>
      <c r="BN54" s="41"/>
      <c r="BO54" s="41"/>
      <c r="BP54" s="41"/>
      <c r="BQ54" s="22"/>
      <c r="BS54" s="51"/>
      <c r="BT54" s="50"/>
      <c r="BU54" s="50"/>
      <c r="BV54" s="50"/>
      <c r="BW54" s="50"/>
      <c r="BX54" s="50"/>
      <c r="BY54" s="50"/>
      <c r="BZ54" s="50"/>
      <c r="CA54" s="54"/>
      <c r="CB54" s="51"/>
      <c r="CC54" s="50"/>
      <c r="CD54" s="50"/>
      <c r="CE54" s="50"/>
      <c r="CF54" s="50"/>
      <c r="CG54" s="50"/>
      <c r="CH54" s="50"/>
      <c r="CI54" s="50"/>
      <c r="CJ54" s="54"/>
      <c r="CK54" s="51"/>
      <c r="CL54" s="50"/>
      <c r="CM54" s="50"/>
      <c r="CN54" s="50"/>
      <c r="CO54" s="50"/>
      <c r="CP54" s="50"/>
      <c r="CQ54" s="50"/>
      <c r="CR54" s="50"/>
      <c r="CS54" s="54"/>
      <c r="CT54" s="51"/>
      <c r="CU54" s="50"/>
      <c r="CV54" s="50"/>
      <c r="CW54" s="50"/>
      <c r="CX54" s="50"/>
      <c r="CY54" s="50"/>
      <c r="CZ54" s="50"/>
      <c r="DA54" s="50"/>
      <c r="DB54" s="54"/>
      <c r="DC54" s="51"/>
      <c r="DD54" s="50"/>
      <c r="DE54" s="50"/>
      <c r="DF54" s="50"/>
      <c r="DG54" s="50"/>
      <c r="DH54" s="50"/>
      <c r="DI54" s="50"/>
      <c r="DJ54" s="50"/>
      <c r="DK54" s="54"/>
      <c r="DM54" s="11"/>
      <c r="DN54" s="69"/>
      <c r="DO54" s="58"/>
      <c r="DP54" s="7"/>
      <c r="DQ54" s="42"/>
      <c r="DR54" s="69"/>
      <c r="DS54" s="60"/>
      <c r="DT54" s="39"/>
      <c r="DU54" s="39"/>
      <c r="DV54" s="39"/>
      <c r="DW54" s="39"/>
      <c r="DX54" s="39"/>
      <c r="DY54" s="39"/>
      <c r="DZ54" s="39"/>
      <c r="EA54" s="39"/>
      <c r="EB54" s="39"/>
      <c r="EC54" s="39"/>
      <c r="ED54" s="39"/>
      <c r="EE54" s="39"/>
      <c r="EF54" s="39"/>
      <c r="EG54" s="39"/>
      <c r="EH54" s="39"/>
      <c r="EI54" s="39"/>
      <c r="EJ54" s="1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1"/>
      <c r="FU54" s="91"/>
      <c r="FV54" s="91"/>
      <c r="FW54" s="91"/>
      <c r="FX54" s="91"/>
      <c r="FY54" s="91"/>
      <c r="FZ54" s="91"/>
      <c r="GA54" s="91"/>
      <c r="GB54" s="91"/>
      <c r="GC54" s="91"/>
      <c r="GD54" s="91"/>
      <c r="GE54" s="91"/>
      <c r="GF54" s="91"/>
      <c r="GG54" s="91"/>
      <c r="GH54" s="91"/>
    </row>
    <row r="55" spans="1:190" ht="12.75">
      <c r="A55" s="20"/>
      <c r="B55" s="20"/>
      <c r="C55" s="37">
        <v>20</v>
      </c>
      <c r="D55" s="116"/>
      <c r="E55" s="116"/>
      <c r="F55" s="116"/>
      <c r="G55" s="116"/>
      <c r="H55" s="116"/>
      <c r="I55" s="116"/>
      <c r="J55" s="116"/>
      <c r="K55" s="116"/>
      <c r="L55" s="116"/>
      <c r="M55" s="116"/>
      <c r="N55" s="38"/>
      <c r="O55" s="20"/>
      <c r="P55" s="44"/>
      <c r="Q55" s="44"/>
      <c r="R55" s="44"/>
      <c r="S55" s="44"/>
      <c r="T55" s="39">
        <f>BY55</f>
        <v>999999</v>
      </c>
      <c r="U55" s="40">
        <f>BZ55*W55</f>
        <v>0</v>
      </c>
      <c r="V55" s="39">
        <f>CA55</f>
        <v>0</v>
      </c>
      <c r="W55" s="28">
        <f>IF(AND(P55="",Q55="",R55="",S55=""),0,1)*$EI$55</f>
        <v>0</v>
      </c>
      <c r="X55" s="38"/>
      <c r="Y55" s="44"/>
      <c r="Z55" s="44"/>
      <c r="AA55" s="44"/>
      <c r="AB55" s="44"/>
      <c r="AC55" s="39">
        <f>CH55</f>
        <v>999999</v>
      </c>
      <c r="AD55" s="40">
        <f>CI55*AF55</f>
        <v>0</v>
      </c>
      <c r="AE55" s="39">
        <f>CJ55</f>
        <v>0</v>
      </c>
      <c r="AF55" s="28">
        <f>IF(AND(Y55="",Z55="",AA55="",AB55=""),0,1)*$EI$55</f>
        <v>0</v>
      </c>
      <c r="AG55" s="38"/>
      <c r="AH55" s="44"/>
      <c r="AI55" s="44"/>
      <c r="AJ55" s="44"/>
      <c r="AK55" s="44"/>
      <c r="AL55" s="39">
        <f>CQ55</f>
        <v>999999</v>
      </c>
      <c r="AM55" s="40">
        <f>CR55*AO55</f>
        <v>0</v>
      </c>
      <c r="AN55" s="39">
        <f>CS55</f>
        <v>0</v>
      </c>
      <c r="AO55" s="28">
        <f>IF(AND(AH55="",AI55="",AJ55="",AK55=""),0,1)*$EI$55</f>
        <v>0</v>
      </c>
      <c r="AP55" s="38"/>
      <c r="AQ55" s="44"/>
      <c r="AR55" s="44"/>
      <c r="AS55" s="44"/>
      <c r="AT55" s="44"/>
      <c r="AU55" s="39">
        <f>CZ55</f>
        <v>999999</v>
      </c>
      <c r="AV55" s="40">
        <f>DA55*AX55</f>
        <v>0</v>
      </c>
      <c r="AW55" s="39">
        <f>DB55</f>
        <v>0</v>
      </c>
      <c r="AX55" s="28">
        <f>IF(AND(AQ55="",AR55="",AS55="",AT55=""),0,1)*$EI$55</f>
        <v>0</v>
      </c>
      <c r="AY55" s="38"/>
      <c r="AZ55" s="44"/>
      <c r="BA55" s="44"/>
      <c r="BB55" s="44"/>
      <c r="BC55" s="44"/>
      <c r="BD55" s="39">
        <f>DI55</f>
        <v>999999</v>
      </c>
      <c r="BE55" s="40">
        <f>DJ55*BG55</f>
        <v>0</v>
      </c>
      <c r="BF55" s="39">
        <f>DK55</f>
        <v>0</v>
      </c>
      <c r="BG55" s="28">
        <f>IF(AND(AZ55="",BA55="",BB55="",BC55=""),0,1)*$EI$55</f>
        <v>0</v>
      </c>
      <c r="BI55" s="41"/>
      <c r="BJ55" s="41"/>
      <c r="BK55" s="41"/>
      <c r="BL55" s="41"/>
      <c r="BM55" s="41"/>
      <c r="BN55" s="41"/>
      <c r="BO55" s="41"/>
      <c r="BP55" s="41"/>
      <c r="BQ55" s="22">
        <f>IF($BP$13&lt;=18,0,IF(D55="",0,1))</f>
        <v>0</v>
      </c>
      <c r="BS55" s="51">
        <f>0+IF(P55&gt;0,1,0)+IF(Q55&gt;0,1,0)+IF(R55&gt;0,1,0)+IF(S55&gt;0,1,0)-IF(P55="X",1,0)-IF(Q55="X",1,0)-IF(R55="X",1,0)-IF(S55="X",1,0)-IF(P55="D",1,0)-IF(Q55="D",1,0)-IF(R55="D",1,0)-IF(S55="D",1,0)</f>
        <v>0</v>
      </c>
      <c r="BT55" s="50">
        <f>0+IF(P55="D",1,0)+IF(Q55="D",1,0)+IF(R55="D",1,0)+IF(S55="D",1,0)</f>
        <v>0</v>
      </c>
      <c r="BU55" s="50">
        <f>IF(OR(P55="X",P55="A"),$D$9,IF(P55="D",$D$10,P55))</f>
        <v>0</v>
      </c>
      <c r="BV55" s="50">
        <f>IF(OR(Q55="X",Q55="A"),$D$9,IF(Q55="D",$D$10,Q55))</f>
        <v>0</v>
      </c>
      <c r="BW55" s="50">
        <f>IF(OR(R55="X",R55="A"),$D$9,IF(R55="D",$D$10,R55))</f>
        <v>0</v>
      </c>
      <c r="BX55" s="50">
        <f>IF(OR(S55="X",S55="A"),$D$9,IF(S55="D",$D$10,S55))</f>
        <v>0</v>
      </c>
      <c r="BY55" s="50">
        <f>IF($D$55="",999999,IF(SUM(BU55:BX55)=0,999999,IF($EI$55=0,999999,IF(AND(BT55=$BP$10,$A$13=1),$D$13,IF(AND(BT55=$BP$10,$A$13=0),SUM(BU55:BX55),IF(AND(BS55&lt;$BP$12,$A$11=1),$D$11,IF(AND(BS55&lt;$BP$12,$A$11=0),SUM(BU55:BX55),SUM(BU55:BX55))))))))</f>
        <v>999999</v>
      </c>
      <c r="BZ55" s="50">
        <f>1+IF(BY55&gt;BY57,1,0)+IF(BY55&gt;BY59,1,0)+IF(BY55&gt;BY61,1,0)+IF(BY55&gt;BY63,1,0)+IF(BY55&gt;BY65,1,0)+IF(BY55&gt;BY17,1,0)+IF(BY55&gt;BY19,1,0)+IF(BY55&gt;BY21,1,0)+IF(BY55&gt;BY23,1,0)+IF(BY55&gt;BY25,1,0)+IF(BY55&gt;BY27,1,0)+IF(BY55&gt;BY29,1,0)+IF(BY55&gt;BY31,1,0)+IF(BY55&gt;BY33,1,0)+IF(BY55&gt;BY35,1,0)+IF(BY55&gt;BY37,1,0)+IF(BY55&gt;BY39,1,0)+IF(BY55&gt;BY41,1,0)+IF(BY55&gt;BY43,1,0)+IF(BY55&gt;BY45,1,0)+IF(BY55&gt;BY47,1,0)+IF(BY55&gt;BY49,1,0)+IF(BY55&gt;BY51,1,0)+IF(BY55&gt;BY53,1,0)+IF(BY55&gt;BY67,1,0)+IF(BY55&gt;BY69,1,0)+IF(BY55&gt;BY71,1,0)+IF(BY55&gt;BY73,1,0)+IF(BY55&gt;BY75,1,0)+IF(BY55&gt;BY77,1,0)+IF(BY55&gt;BY79,1,0)+IF(BY55&gt;BY81,1,0)+IF(BY55&gt;BY83,1,0)+IF(BY55&gt;BY85,1,0)</f>
        <v>1</v>
      </c>
      <c r="CA55" s="54">
        <f>($C$6-BZ55+1)*$BQ$55*W55</f>
        <v>0</v>
      </c>
      <c r="CB55" s="51">
        <f>0+IF(Y55&gt;0,1,0)+IF(Z55&gt;0,1,0)+IF(AA55&gt;0,1,0)+IF(AB55&gt;0,1,0)-IF(Y55="X",1,0)-IF(Z55="X",1,0)-IF(AA55="X",1,0)-IF(AB55="X",1,0)-IF(Y55="D",1,0)-IF(Z55="D",1,0)-IF(AA55="D",1,0)-IF(AB55="D",1,0)</f>
        <v>0</v>
      </c>
      <c r="CC55" s="50">
        <f>0+IF(Y55="D",1,0)+IF(Z55="D",1,0)+IF(AA55="D",1,0)+IF(AB55="D",1,0)</f>
        <v>0</v>
      </c>
      <c r="CD55" s="50">
        <f>IF(OR(Y55="X",Y55="A"),$D$9,IF(Y55="D",$D$10,Y55))</f>
        <v>0</v>
      </c>
      <c r="CE55" s="50">
        <f>IF(OR(Z55="X",Z55="A"),$D$9,IF(Z55="D",$D$10,Z55))</f>
        <v>0</v>
      </c>
      <c r="CF55" s="50">
        <f>IF(OR(AA55="X",AA55="A"),$D$9,IF(AA55="D",$D$10,AA55))</f>
        <v>0</v>
      </c>
      <c r="CG55" s="50">
        <f>IF(OR(AB55="X",AB55="A"),$D$9,IF(AB55="D",$D$10,AB55))</f>
        <v>0</v>
      </c>
      <c r="CH55" s="50">
        <f>IF($D$55="",999999,IF(SUM(CD55:CG55)=0,999999,IF($EI$55=0,999999,IF(AND(CC55=$BP$10,$A$13=1),$D$13,IF(AND(CC55=$BP$10,$A$13=0),SUM(CD55:CG55),IF(AND(CB55&lt;$BP$12,$A$11=1),$D$11,IF(AND(CB55&lt;$BP$12,$A$11=0),SUM(CD55:CG55),SUM(CD55:CG55))))))))</f>
        <v>999999</v>
      </c>
      <c r="CI55" s="50">
        <f>1+IF(CH55&gt;CH57,1,0)+IF(CH55&gt;CH59,1,0)+IF(CH55&gt;CH61,1,0)+IF(CH55&gt;CH63,1,0)+IF(CH55&gt;CH65,1,0)+IF(CH55&gt;CH17,1,0)+IF(CH55&gt;CH19,1,0)+IF(CH55&gt;CH21,1,0)+IF(CH55&gt;CH23,1,0)+IF(CH55&gt;CH25,1,0)+IF(CH55&gt;CH27,1,0)+IF(CH55&gt;CH29,1,0)+IF(CH55&gt;CH31,1,0)+IF(CH55&gt;CH33,1,0)+IF(CH55&gt;CH35,1,0)+IF(CH55&gt;CH37,1,0)+IF(CH55&gt;CH39,1,0)+IF(CH55&gt;CH41,1,0)+IF(CH55&gt;CH43,1,0)+IF(CH55&gt;CH45,1,0)+IF(CH55&gt;CH47,1,0)+IF(CH55&gt;CH49,1,0)+IF(CH55&gt;CH51,1,0)+IF(CH55&gt;CH53,1,0)+IF(CH55&gt;CH67,1,0)+IF(CH55&gt;CH69,1,0)+IF(CH55&gt;CH71,1,0)+IF(CH55&gt;CH73,1,0)+IF(CH55&gt;CH75,1,0)+IF(CH55&gt;CH77,1,0)+IF(CH55&gt;CH79,1,0)+IF(CH55&gt;CH81,1,0)+IF(CH55&gt;CH83,1,0)+IF(CH55&gt;CH85,1,0)</f>
        <v>1</v>
      </c>
      <c r="CJ55" s="54">
        <f>($C$6-CI55+1)*$BQ$55*AF55</f>
        <v>0</v>
      </c>
      <c r="CK55" s="51">
        <f>0+IF(AH55&gt;0,1,0)+IF(AI55&gt;0,1,0)+IF(AJ55&gt;0,1,0)+IF(AK55&gt;0,1,0)-IF(AH55="X",1,0)-IF(AI55="X",1,0)-IF(AJ55="X",1,0)-IF(AK55="X",1,0)-IF(AH55="D",1,0)-IF(AI55="D",1,0)-IF(AJ55="D",1,0)-IF(AK55="D",1,0)</f>
        <v>0</v>
      </c>
      <c r="CL55" s="50">
        <f>0+IF(AH55="D",1,0)+IF(AI55="D",1,0)+IF(AJ55="D",1,0)+IF(AK55="D",1,0)</f>
        <v>0</v>
      </c>
      <c r="CM55" s="50">
        <f>IF(OR(AH55="X",AH55="A"),$D$9,IF(AH55="D",$D$10,AH55))</f>
        <v>0</v>
      </c>
      <c r="CN55" s="50">
        <f>IF(OR(AI55="X",AI55="A"),$D$9,IF(AI55="D",$D$10,AI55))</f>
        <v>0</v>
      </c>
      <c r="CO55" s="50">
        <f>IF(OR(AJ55="X",AJ55="A"),$D$9,IF(AJ55="D",$D$10,AJ55))</f>
        <v>0</v>
      </c>
      <c r="CP55" s="50">
        <f>IF(OR(AK55="X",AK55="A"),$D$9,IF(AK55="D",$D$10,AK55))</f>
        <v>0</v>
      </c>
      <c r="CQ55" s="50">
        <f>IF($D$55="",999999,IF(SUM(CM55:CP55)=0,999999,IF($EI$55=0,999999,IF(AND(CL55=$BP$10,$A$13=1),$D$13,IF(AND(CL55=$BP$10,$A$13=0),SUM(CM55:CP55),IF(AND(CK55&lt;$BP$12,$A$11=1),$D$11,IF(AND(CK55&lt;$BP$12,$A$11=0),SUM(CM55:CP55),SUM(CM55:CP55))))))))</f>
        <v>999999</v>
      </c>
      <c r="CR55" s="50">
        <f>1+IF(CQ55&gt;CQ57,1,0)+IF(CQ55&gt;CQ59,1,0)+IF(CQ55&gt;CQ61,1,0)+IF(CQ55&gt;CQ63,1,0)+IF(CQ55&gt;CQ65,1,0)+IF(CQ55&gt;CQ17,1,0)+IF(CQ55&gt;CQ19,1,0)+IF(CQ55&gt;CQ21,1,0)+IF(CQ55&gt;CQ23,1,0)+IF(CQ55&gt;CQ25,1,0)+IF(CQ55&gt;CQ27,1,0)+IF(CQ55&gt;CQ29,1,0)+IF(CQ55&gt;CQ31,1,0)+IF(CQ55&gt;CQ33,1,0)+IF(CQ55&gt;CQ35,1,0)+IF(CQ55&gt;CQ37,1,0)+IF(CQ55&gt;CQ39,1,0)+IF(CQ55&gt;CQ41,1,0)+IF(CQ55&gt;CQ43,1,0)+IF(CQ55&gt;CQ45,1,0)+IF(CQ55&gt;CQ47,1,0)+IF(CQ55&gt;CQ49,1,0)+IF(CQ55&gt;CQ51,1,0)+IF(CQ55&gt;CQ53,1,0)+IF(CQ55&gt;CQ67,1,0)+IF(CQ55&gt;CQ69,1,0)+IF(CQ55&gt;CQ71,1,0)+IF(CQ55&gt;CQ73,1,0)+IF(CQ55&gt;CQ75,1,0)+IF(CQ55&gt;CQ77,1,0)+IF(CQ55&gt;CQ79,1,0)+IF(CQ55&gt;CQ81,1,0)+IF(CQ55&gt;CQ83,1,0)+IF(CQ55&gt;CQ85,1,0)</f>
        <v>1</v>
      </c>
      <c r="CS55" s="54">
        <f>($C$6-CR55+1)*$BQ$55*AO55</f>
        <v>0</v>
      </c>
      <c r="CT55" s="51">
        <f>0+IF(AQ55&gt;0,1,0)+IF(AR55&gt;0,1,0)+IF(AS55&gt;0,1,0)+IF(AT55&gt;0,1,0)-IF(AQ55="X",1,0)-IF(AR55="X",1,0)-IF(AS55="X",1,0)-IF(AT55="X",1,0)-IF(AQ55="D",1,0)-IF(AR55="D",1,0)-IF(AS55="D",1,0)-IF(AT55="D",1,0)</f>
        <v>0</v>
      </c>
      <c r="CU55" s="50">
        <f>0+IF(AQ55="D",1,0)+IF(AR55="D",1,0)+IF(AS55="D",1,0)+IF(AT55="D",1,0)</f>
        <v>0</v>
      </c>
      <c r="CV55" s="50">
        <f>IF(OR(AQ55="X",AQ55="A"),$D$9,IF(AQ55="D",$D$10,AQ55))</f>
        <v>0</v>
      </c>
      <c r="CW55" s="50">
        <f>IF(OR(AR55="X",AR55="A"),$D$9,IF(AR55="D",$D$10,AR55))</f>
        <v>0</v>
      </c>
      <c r="CX55" s="50">
        <f>IF(OR(AS55="X",AS55="A"),$D$9,IF(AS55="D",$D$10,AS55))</f>
        <v>0</v>
      </c>
      <c r="CY55" s="50">
        <f>IF(OR(AT55="X",AT55="A"),$D$9,IF(AT55="D",$D$10,AT55))</f>
        <v>0</v>
      </c>
      <c r="CZ55" s="50">
        <f>IF($D$55="",999999,IF(SUM(CV55:CY55)=0,999999,IF($EI$55=0,999999,IF(AND(CU55=$BP$10,$A$13=1),$D$13,IF(AND(CU55=$BP$10,$A$13=0),SUM(CV55:CY55),IF(AND(CT55&lt;$BP$12,$A$11=1),$D$11,IF(AND(CT55&lt;$BP$12,$A$11=0),SUM(CV55:CY55),SUM(CV55:CY55))))))))</f>
        <v>999999</v>
      </c>
      <c r="DA55" s="50">
        <f>1+IF(CZ55&gt;CZ57,1,0)+IF(CZ55&gt;CZ59,1,0)+IF(CZ55&gt;CZ61,1,0)+IF(CZ55&gt;CZ63,1,0)+IF(CZ55&gt;CZ65,1,0)+IF(CZ55&gt;CZ17,1,0)+IF(CZ55&gt;CZ19,1,0)+IF(CZ55&gt;CZ21,1,0)+IF(CZ55&gt;CZ23,1,0)+IF(CZ55&gt;CZ25,1,0)+IF(CZ55&gt;CZ27,1,0)+IF(CZ55&gt;CZ29,1,0)+IF(CZ55&gt;CZ31,1,0)+IF(CZ55&gt;CZ33,1,0)+IF(CZ55&gt;CZ35,1,0)+IF(CZ55&gt;CZ37,1,0)+IF(CZ55&gt;CZ39,1,0)+IF(CZ55&gt;CZ41,1,0)+IF(CZ55&gt;CZ43,1,0)+IF(CZ55&gt;CZ45,1,0)+IF(CZ55&gt;CZ47,1,0)+IF(CZ55&gt;CZ49,1,0)+IF(CZ55&gt;CZ51,1,0)+IF(CZ55&gt;CZ53,1,0)+IF(CZ55&gt;CZ67,1,0)+IF(CZ55&gt;CZ69,1,0)+IF(CZ55&gt;CZ71,1,0)+IF(CZ55&gt;CZ73,1,0)+IF(CZ55&gt;CZ75,1,0)+IF(CZ55&gt;CZ77,1,0)+IF(CZ55&gt;CZ79,1,0)+IF(CZ55&gt;CZ81,1,0)+IF(CZ55&gt;CZ83,1,0)+IF(CZ55&gt;CZ85,1,0)</f>
        <v>1</v>
      </c>
      <c r="DB55" s="54">
        <f>($C$6-DA55+1)*$BQ$55*AX55</f>
        <v>0</v>
      </c>
      <c r="DC55" s="51">
        <f>0+IF(AZ55&gt;0,1,0)+IF(BA55&gt;0,1,0)+IF(BB55&gt;0,1,0)+IF(BC55&gt;0,1,0)-IF(AZ55="X",1,0)-IF(BA55="X",1,0)-IF(BB55="X",1,0)-IF(BC55="X",1,0)-IF(AZ55="D",1,0)-IF(BA55="D",1,0)-IF(BB55="D",1,0)-IF(BC55="D",1,0)</f>
        <v>0</v>
      </c>
      <c r="DD55" s="50">
        <f>0+IF(AZ55="D",1,0)+IF(BA55="D",1,0)+IF(BB55="D",1,0)+IF(BC55="D",1,0)</f>
        <v>0</v>
      </c>
      <c r="DE55" s="50">
        <f>IF(OR(AZ55="X",AZ55="A"),$D$9,IF(AZ55="D",$D$10,AZ55))</f>
        <v>0</v>
      </c>
      <c r="DF55" s="50">
        <f>IF(OR(BA55="X",BA55="A"),$D$9,IF(BA55="D",$D$10,BA55))</f>
        <v>0</v>
      </c>
      <c r="DG55" s="50">
        <f>IF(OR(BB55="X",BB55="A"),$D$9,IF(BB55="D",$D$10,BB55))</f>
        <v>0</v>
      </c>
      <c r="DH55" s="50">
        <f>IF(OR(BC55="X",BC55="A"),$D$9,IF(BC55="D",$D$10,BC55))</f>
        <v>0</v>
      </c>
      <c r="DI55" s="50">
        <f>IF($D$55="",999999,IF(SUM(DE55:DH55)=0,999999,IF($EI$55=0,999999,IF(AND(DD55=$BP$10,$A$13=1),$D$13,IF(AND(DD55=$BP$10,$A$13=0),SUM(DE55:DH55),IF(AND(DC55&lt;$BP$12,$A$11=1),$D$11,IF(AND(DC55&lt;$BP$12,$A$11=0),SUM(DE55:DH55),SUM(DE55:DH55))))))))</f>
        <v>999999</v>
      </c>
      <c r="DJ55" s="50">
        <f>1+IF(DI55&gt;DI57,1,0)+IF(DI55&gt;DI59,1,0)+IF(DI55&gt;DI61,1,0)+IF(DI55&gt;DI63,1,0)+IF(DI55&gt;DI65,1,0)+IF(DI55&gt;DI17,1,0)+IF(DI55&gt;DI19,1,0)+IF(DI55&gt;DI21,1,0)+IF(DI55&gt;DI23,1,0)+IF(DI55&gt;DI25,1,0)+IF(DI55&gt;DI27,1,0)+IF(DI55&gt;DI29,1,0)+IF(DI55&gt;DI31,1,0)+IF(DI55&gt;DI33,1,0)+IF(DI55&gt;DI35,1,0)+IF(DI55&gt;DI37,1,0)+IF(DI55&gt;DI39,1,0)+IF(DI55&gt;DI41,1,0)+IF(DI55&gt;DI43,1,0)+IF(DI55&gt;DI45,1,0)+IF(DI55&gt;DI47,1,0)+IF(DI55&gt;DI49,1,0)+IF(DI55&gt;DI51,1,0)+IF(DI55&gt;DI53,1,0)+IF(DI55&gt;DI67,1,0)+IF(DI55&gt;DI69,1,0)+IF(DI55&gt;DI71,1,0)+IF(DI55&gt;DI73,1,0)+IF(DI55&gt;DI75,1,0)+IF(DI55&gt;DI77,1,0)+IF(DI55&gt;DI79,1,0)+IF(DI55&gt;DI81,1,0)+IF(DI55&gt;DI83,1,0)+IF(DI55&gt;DI85,1,0)</f>
        <v>1</v>
      </c>
      <c r="DK55" s="54">
        <f>($C$6-DJ55+1)*$BQ$55*BG55</f>
        <v>0</v>
      </c>
      <c r="DM55" s="11"/>
      <c r="DN55" s="69">
        <f>1+IF(DO55&lt;DO17,1)+IF(DO55&lt;DO19,1)+IF(DO55&lt;DO21,1)+IF(DO55&lt;DO23,1)+IF(DO55&lt;DO25,1)+IF(DO55&lt;DO27,1)+IF(DO55&lt;DO29,1)+IF(DO55&lt;DO31,1)+IF(DO55&lt;DO33,1)+IF(DO55&lt;DO35,1)+IF(DO55&lt;DO37,1)+IF(DO55&lt;DO39,1)+IF(DO55&lt;DO41,1)+IF(DO55&lt;DO43,1)+IF(DO55&lt;DO45,1)+IF(DO55&lt;DO47,1)+IF(DO55&lt;DO49,1)+IF(DO55&lt;DO51,1)+IF(DO55&lt;DO53,1)+IF(DO55&lt;DO57,1)+IF(DO55&lt;DO59,1)+IF(DO55&lt;DO61,1)+IF(DO55&lt;DO63,1)+IF(DO55&lt;DO65,1)+IF(DO55&lt;DO67,1)+IF(DO55&lt;DO69,1)+IF(DO55&lt;DO71,1)+IF(DO55&lt;DO73,1)+IF(DO55&lt;DO75,1)+IF(DO55&lt;DO77,1)+IF(DO55&lt;DO79,1)+IF(DO55&lt;DO81,1)+IF(DO55&lt;DO83,1)+IF(DO55&lt;DO85,1)</f>
        <v>16</v>
      </c>
      <c r="DO55" s="45">
        <f>DS55+0.2</f>
        <v>0.2</v>
      </c>
      <c r="DP55" s="7"/>
      <c r="DQ55" s="43">
        <f>DN55</f>
        <v>16</v>
      </c>
      <c r="DR55" s="8">
        <f>1+IF(DS55&lt;DS17,1)+IF(DS55&lt;DS19,1)+IF(DS55&lt;DS21,1)+IF(DS55&lt;DS23,1)+IF(DS55&lt;DS25,1)+IF(DS55&lt;DS27,1)+IF(DS55&lt;DS29,1)+IF(DS55&lt;DS31,1)+IF(DS55&lt;DS33,1)+IF(DS55&lt;DS35,1)+IF(DS55&lt;DS37,1)+IF(DS55&lt;DS39,1)+IF(DS55&lt;DS41,1)+IF(DS55&lt;DS43,1)+IF(DS55&lt;DS45,1)+IF(DS55&lt;DS47,1)+IF(DS55&lt;DS49,1)+IF(DS55&lt;DS51,1)+IF(DS55&lt;DS53,1)+IF(DS55&lt;DS57,1)+IF(DS55&lt;DS59,1)+IF(DS55&lt;DS61,1)+IF(DS55&lt;DS63,1)+IF(DS55&lt;DS65,1)+IF(DS55&lt;DS67,1)+IF(DS55&lt;DS69,1)+IF(DS55&lt;DS71,1)+IF(DS55&lt;DS73,1)+IF(DS55&lt;DS75,1)+IF(DS55&lt;DS77,1)+IF(DS55&lt;DS79,1)+IF(DS55&lt;DS81,1)+IF(DS55&lt;DS83,1)+IF(DS55&lt;DS85,1)</f>
        <v>1</v>
      </c>
      <c r="DS55" s="59">
        <f>(((DU55*10000000)+(500000-DV55)+(5000-EB55))*EI55)+IF(DT55="",0,1)</f>
        <v>0</v>
      </c>
      <c r="DT55" s="8">
        <f>IF(D55="","",D55)</f>
      </c>
      <c r="DU55" s="8">
        <f>SUM(V55,AE55,AN55,AW55,BF55)*EI55</f>
        <v>0</v>
      </c>
      <c r="DV55" s="8">
        <f>0+IF(BY55&lt;999999,BY55,0)+IF(CH55&lt;999999,CH55,0)+IF(CQ55&lt;999999,CQ55,0)+IF(CZ55&lt;999999,CZ55,0)+IF(DI55&lt;999999,DI55,0)*EI55</f>
        <v>0</v>
      </c>
      <c r="DW55" s="8">
        <f>BZ55*W55*EI55</f>
        <v>0</v>
      </c>
      <c r="DX55" s="8">
        <f>CI55*AF55*EI55</f>
        <v>0</v>
      </c>
      <c r="DY55" s="8">
        <f>CR55*AO55*EI55</f>
        <v>0</v>
      </c>
      <c r="DZ55" s="8">
        <f>DA55*AX55*EI55</f>
        <v>0</v>
      </c>
      <c r="EA55" s="8">
        <f>DJ55*BG55*EI55</f>
        <v>0</v>
      </c>
      <c r="EB55" s="8">
        <f>SUM(DW55:EA55)</f>
        <v>0</v>
      </c>
      <c r="EC55" s="8">
        <f>IF(0+(IF(Q55="X",1,0)+(IF(R55="X",1,0)+(IF(S55="X",1,0)+(IF(P55="X",1,0)))))&gt;=$BP$10,1,0)</f>
        <v>1</v>
      </c>
      <c r="ED55" s="8">
        <f>IF(0+(IF(Z55="X",1,0)+(IF(AA55="X",1,0)+(IF(AB55="X",1,0)+(IF(Y55="X",1,0)))))&gt;=$BP$10,1,0)</f>
        <v>1</v>
      </c>
      <c r="EE55" s="8">
        <f>IF(0+(IF(AI55="X",1,0)+(IF(AJ55="X",1,0)+(IF(AK55="X",1,0)+(IF(AH55="X",1,0)))))&gt;=$BP$10,1,0)</f>
        <v>1</v>
      </c>
      <c r="EF55" s="8">
        <f>IF(0+(IF(AR55="X",1,0)+(IF(AS55="X",1,0)+(IF(AT55="X",1,0)+(IF(AQ55="X",1,0)))))&gt;=$BP$10,1,0)</f>
        <v>1</v>
      </c>
      <c r="EG55" s="8">
        <f>IF(0+(IF(BA55="X",1,0)+(IF(BB55="X",1,0)+(IF(BC55="X",1,0)+(IF(AZ55="X",1,0)))))&gt;=$BP$10,1,0)</f>
        <v>1</v>
      </c>
      <c r="EH55" s="8">
        <f>SUM(EC55:EG55)*$A$15</f>
        <v>5</v>
      </c>
      <c r="EI55" s="8">
        <f>IF(EH55&gt;=2,0,BQ55)</f>
        <v>0</v>
      </c>
      <c r="EJ55" s="1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1"/>
      <c r="FU55" s="91"/>
      <c r="FV55" s="91"/>
      <c r="FW55" s="91"/>
      <c r="FX55" s="91"/>
      <c r="FY55" s="91"/>
      <c r="FZ55" s="91"/>
      <c r="GA55" s="91"/>
      <c r="GB55" s="91"/>
      <c r="GC55" s="91"/>
      <c r="GD55" s="91"/>
      <c r="GE55" s="91"/>
      <c r="GF55" s="91"/>
      <c r="GG55" s="91"/>
      <c r="GH55" s="91"/>
    </row>
    <row r="56" spans="1:190" ht="6" customHeight="1">
      <c r="A56" s="20"/>
      <c r="B56" s="20"/>
      <c r="C56" s="37"/>
      <c r="D56" s="20"/>
      <c r="E56" s="20"/>
      <c r="F56" s="20"/>
      <c r="G56" s="20"/>
      <c r="H56" s="20"/>
      <c r="I56" s="20"/>
      <c r="J56" s="20"/>
      <c r="K56" s="20"/>
      <c r="L56" s="20"/>
      <c r="M56" s="20"/>
      <c r="N56" s="20"/>
      <c r="O56" s="20"/>
      <c r="P56" s="38"/>
      <c r="Q56" s="38"/>
      <c r="R56" s="38"/>
      <c r="S56" s="38"/>
      <c r="T56" s="38"/>
      <c r="U56" s="38"/>
      <c r="V56" s="38"/>
      <c r="W56" s="28"/>
      <c r="X56" s="38"/>
      <c r="Y56" s="38"/>
      <c r="Z56" s="38"/>
      <c r="AA56" s="38"/>
      <c r="AB56" s="38"/>
      <c r="AC56" s="38"/>
      <c r="AD56" s="38"/>
      <c r="AE56" s="38"/>
      <c r="AF56" s="28"/>
      <c r="AG56" s="38"/>
      <c r="AH56" s="38"/>
      <c r="AI56" s="38"/>
      <c r="AJ56" s="38"/>
      <c r="AK56" s="38"/>
      <c r="AL56" s="38"/>
      <c r="AM56" s="38"/>
      <c r="AN56" s="38"/>
      <c r="AO56" s="28"/>
      <c r="AP56" s="38"/>
      <c r="AQ56" s="38"/>
      <c r="AR56" s="38"/>
      <c r="AS56" s="38"/>
      <c r="AT56" s="38"/>
      <c r="AU56" s="38"/>
      <c r="AV56" s="38"/>
      <c r="AW56" s="38"/>
      <c r="AX56" s="28"/>
      <c r="AY56" s="38"/>
      <c r="AZ56" s="38"/>
      <c r="BA56" s="38"/>
      <c r="BB56" s="38"/>
      <c r="BC56" s="38"/>
      <c r="BD56" s="38"/>
      <c r="BE56" s="38"/>
      <c r="BF56" s="38"/>
      <c r="BG56" s="28"/>
      <c r="BI56" s="41"/>
      <c r="BJ56" s="41"/>
      <c r="BK56" s="41"/>
      <c r="BL56" s="41"/>
      <c r="BM56" s="41"/>
      <c r="BN56" s="41"/>
      <c r="BO56" s="41"/>
      <c r="BP56" s="41"/>
      <c r="BQ56" s="22"/>
      <c r="BS56" s="51"/>
      <c r="BT56" s="50"/>
      <c r="BU56" s="50"/>
      <c r="BV56" s="50"/>
      <c r="BW56" s="50"/>
      <c r="BX56" s="50"/>
      <c r="BY56" s="50"/>
      <c r="BZ56" s="50"/>
      <c r="CA56" s="54"/>
      <c r="CB56" s="51"/>
      <c r="CC56" s="50"/>
      <c r="CD56" s="50"/>
      <c r="CE56" s="50"/>
      <c r="CF56" s="50"/>
      <c r="CG56" s="50"/>
      <c r="CH56" s="50"/>
      <c r="CI56" s="50"/>
      <c r="CJ56" s="54"/>
      <c r="CK56" s="51"/>
      <c r="CL56" s="50"/>
      <c r="CM56" s="50"/>
      <c r="CN56" s="50"/>
      <c r="CO56" s="50"/>
      <c r="CP56" s="50"/>
      <c r="CQ56" s="50"/>
      <c r="CR56" s="50"/>
      <c r="CS56" s="54"/>
      <c r="CT56" s="51"/>
      <c r="CU56" s="50"/>
      <c r="CV56" s="50"/>
      <c r="CW56" s="50"/>
      <c r="CX56" s="50"/>
      <c r="CY56" s="50"/>
      <c r="CZ56" s="50"/>
      <c r="DA56" s="50"/>
      <c r="DB56" s="54"/>
      <c r="DC56" s="51"/>
      <c r="DD56" s="50"/>
      <c r="DE56" s="50"/>
      <c r="DF56" s="50"/>
      <c r="DG56" s="50"/>
      <c r="DH56" s="50"/>
      <c r="DI56" s="50"/>
      <c r="DJ56" s="50"/>
      <c r="DK56" s="54"/>
      <c r="DM56" s="11"/>
      <c r="DN56" s="69"/>
      <c r="DO56" s="58"/>
      <c r="DP56" s="7"/>
      <c r="DQ56" s="42"/>
      <c r="DR56" s="69"/>
      <c r="DS56" s="60"/>
      <c r="DT56" s="39"/>
      <c r="DU56" s="39"/>
      <c r="DV56" s="39"/>
      <c r="DW56" s="39"/>
      <c r="DX56" s="39"/>
      <c r="DY56" s="39"/>
      <c r="DZ56" s="39"/>
      <c r="EA56" s="39"/>
      <c r="EB56" s="39"/>
      <c r="EC56" s="39"/>
      <c r="ED56" s="39"/>
      <c r="EE56" s="39"/>
      <c r="EF56" s="39"/>
      <c r="EG56" s="39"/>
      <c r="EH56" s="39"/>
      <c r="EI56" s="39"/>
      <c r="EJ56" s="1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1"/>
      <c r="FU56" s="91"/>
      <c r="FV56" s="91"/>
      <c r="FW56" s="91"/>
      <c r="FX56" s="91"/>
      <c r="FY56" s="91"/>
      <c r="FZ56" s="91"/>
      <c r="GA56" s="91"/>
      <c r="GB56" s="91"/>
      <c r="GC56" s="91"/>
      <c r="GD56" s="91"/>
      <c r="GE56" s="91"/>
      <c r="GF56" s="91"/>
      <c r="GG56" s="91"/>
      <c r="GH56" s="91"/>
    </row>
    <row r="57" spans="1:190" ht="12.75">
      <c r="A57" s="20"/>
      <c r="B57" s="20"/>
      <c r="C57" s="37">
        <v>21</v>
      </c>
      <c r="D57" s="116"/>
      <c r="E57" s="116"/>
      <c r="F57" s="116"/>
      <c r="G57" s="116"/>
      <c r="H57" s="116"/>
      <c r="I57" s="116"/>
      <c r="J57" s="116"/>
      <c r="K57" s="116"/>
      <c r="L57" s="116"/>
      <c r="M57" s="116"/>
      <c r="N57" s="38"/>
      <c r="O57" s="20"/>
      <c r="P57" s="44"/>
      <c r="Q57" s="44"/>
      <c r="R57" s="44"/>
      <c r="S57" s="44"/>
      <c r="T57" s="39">
        <f>BY57</f>
        <v>999999</v>
      </c>
      <c r="U57" s="40">
        <f>BZ57*W57</f>
        <v>0</v>
      </c>
      <c r="V57" s="39">
        <f>CA57</f>
        <v>0</v>
      </c>
      <c r="W57" s="28">
        <f>IF(AND(P57="",Q57="",R57="",S57=""),0,1)*$EI$57</f>
        <v>0</v>
      </c>
      <c r="X57" s="38"/>
      <c r="Y57" s="44"/>
      <c r="Z57" s="44"/>
      <c r="AA57" s="44"/>
      <c r="AB57" s="44"/>
      <c r="AC57" s="39">
        <f>CH57</f>
        <v>999999</v>
      </c>
      <c r="AD57" s="40">
        <f>CI57*AF57</f>
        <v>0</v>
      </c>
      <c r="AE57" s="39">
        <f>CJ57</f>
        <v>0</v>
      </c>
      <c r="AF57" s="28">
        <f>IF(AND(Y57="",Z57="",AA57="",AB57=""),0,1)*$EI$57</f>
        <v>0</v>
      </c>
      <c r="AG57" s="38"/>
      <c r="AH57" s="44"/>
      <c r="AI57" s="44"/>
      <c r="AJ57" s="44"/>
      <c r="AK57" s="44"/>
      <c r="AL57" s="39">
        <f>CQ57</f>
        <v>999999</v>
      </c>
      <c r="AM57" s="40">
        <f>CR57*AO57</f>
        <v>0</v>
      </c>
      <c r="AN57" s="39">
        <f>CS57</f>
        <v>0</v>
      </c>
      <c r="AO57" s="28">
        <f>IF(AND(AH57="",AI57="",AJ57="",AK57=""),0,1)*$EI$57</f>
        <v>0</v>
      </c>
      <c r="AP57" s="38"/>
      <c r="AQ57" s="44"/>
      <c r="AR57" s="44"/>
      <c r="AS57" s="44"/>
      <c r="AT57" s="44"/>
      <c r="AU57" s="39">
        <f>CZ57</f>
        <v>999999</v>
      </c>
      <c r="AV57" s="40">
        <f>DA57*AX57</f>
        <v>0</v>
      </c>
      <c r="AW57" s="39">
        <f>DB57</f>
        <v>0</v>
      </c>
      <c r="AX57" s="28">
        <f>IF(AND(AQ57="",AR57="",AS57="",AT57=""),0,1)*$EI$57</f>
        <v>0</v>
      </c>
      <c r="AY57" s="38"/>
      <c r="AZ57" s="44"/>
      <c r="BA57" s="44"/>
      <c r="BB57" s="44"/>
      <c r="BC57" s="44"/>
      <c r="BD57" s="39">
        <f>DI57</f>
        <v>999999</v>
      </c>
      <c r="BE57" s="40">
        <f>DJ57*BG57</f>
        <v>0</v>
      </c>
      <c r="BF57" s="39">
        <f>DK57</f>
        <v>0</v>
      </c>
      <c r="BG57" s="28">
        <f>IF(AND(AZ57="",BA57="",BB57="",BC57=""),0,1)*$EI$57</f>
        <v>0</v>
      </c>
      <c r="BI57" s="41"/>
      <c r="BJ57" s="41"/>
      <c r="BK57" s="41"/>
      <c r="BL57" s="41"/>
      <c r="BM57" s="41"/>
      <c r="BN57" s="41"/>
      <c r="BO57" s="41"/>
      <c r="BP57" s="41"/>
      <c r="BQ57" s="22">
        <f>IF($BP$13&lt;=18,0,IF(D57="",0,1))</f>
        <v>0</v>
      </c>
      <c r="BS57" s="51">
        <f>0+IF(P57&gt;0,1,0)+IF(Q57&gt;0,1,0)+IF(R57&gt;0,1,0)+IF(S57&gt;0,1,0)-IF(P57="X",1,0)-IF(Q57="X",1,0)-IF(R57="X",1,0)-IF(S57="X",1,0)-IF(P57="D",1,0)-IF(Q57="D",1,0)-IF(R57="D",1,0)-IF(S57="D",1,0)</f>
        <v>0</v>
      </c>
      <c r="BT57" s="50">
        <f>0+IF(P57="D",1,0)+IF(Q57="D",1,0)+IF(R57="D",1,0)+IF(S57="D",1,0)</f>
        <v>0</v>
      </c>
      <c r="BU57" s="50">
        <f>IF(OR(P57="X",P57="A"),$D$9,IF(P57="D",$D$10,P57))</f>
        <v>0</v>
      </c>
      <c r="BV57" s="50">
        <f>IF(OR(Q57="X",Q57="A"),$D$9,IF(Q57="D",$D$10,Q57))</f>
        <v>0</v>
      </c>
      <c r="BW57" s="50">
        <f>IF(OR(R57="X",R57="A"),$D$9,IF(R57="D",$D$10,R57))</f>
        <v>0</v>
      </c>
      <c r="BX57" s="50">
        <f>IF(OR(S57="X",S57="A"),$D$9,IF(S57="D",$D$10,S57))</f>
        <v>0</v>
      </c>
      <c r="BY57" s="50">
        <f>IF($D$57="",999999,IF(SUM(BU57:BX57)=0,999999,IF($EI$57=0,999999,IF(AND(BT57=$BP$10,$A$13=1),$D$13,IF(AND(BT57=$BP$10,$A$13=0),SUM(BU57:BX57),IF(AND(BS57&lt;$BP$12,$A$11=1),$D$11,IF(AND(BS57&lt;$BP$12,$A$11=0),SUM(BU57:BX57),SUM(BU57:BX57))))))))</f>
        <v>999999</v>
      </c>
      <c r="BZ57" s="50">
        <f>1+IF(BY57&gt;BY59,1,0)+IF(BY57&gt;BY61,1,0)+IF(BY57&gt;BY63,1,0)+IF(BY57&gt;BY65,1,0)+IF(BY57&gt;BY17,1,0)+IF(BY57&gt;BY19,1,0)+IF(BY57&gt;BY21,1,0)+IF(BY57&gt;BY23,1,0)+IF(BY57&gt;BY25,1,0)+IF(BY57&gt;BY27,1,0)+IF(BY57&gt;BY29,1,0)+IF(BY57&gt;BY31,1,0)+IF(BY57&gt;BY33,1,0)+IF(BY57&gt;BY35,1,0)+IF(BY57&gt;BY37,1,0)+IF(BY57&gt;BY39,1,0)+IF(BY57&gt;BY41,1,0)+IF(BY57&gt;BY43,1,0)+IF(BY57&gt;BY45,1,0)+IF(BY57&gt;BY47,1,0)+IF(BY57&gt;BY49,1,0)+IF(BY57&gt;BY51,1,0)+IF(BY57&gt;BY53,1,0)+IF(BY57&gt;BY55,1,0)+IF(BY57&gt;BY67,1,0)+IF(BY57&gt;BY69,1,0)+IF(BY57&gt;BY71,1,0)+IF(BY57&gt;BY73,1,0)+IF(BY57&gt;BY75,1,0)+IF(BY57&gt;BY77,1,0)+IF(BY57&gt;BY79,1,0)+IF(BY57&gt;BY81,1,0)+IF(BY57&gt;BY83,1,0)+IF(BY57&gt;BY85,1,0)</f>
        <v>1</v>
      </c>
      <c r="CA57" s="54">
        <f>($C$6-BZ57+1)*$BQ$57*W57</f>
        <v>0</v>
      </c>
      <c r="CB57" s="51">
        <f>0+IF(Y57&gt;0,1,0)+IF(Z57&gt;0,1,0)+IF(AA57&gt;0,1,0)+IF(AB57&gt;0,1,0)-IF(Y57="X",1,0)-IF(Z57="X",1,0)-IF(AA57="X",1,0)-IF(AB57="X",1,0)-IF(Y57="D",1,0)-IF(Z57="D",1,0)-IF(AA57="D",1,0)-IF(AB57="D",1,0)</f>
        <v>0</v>
      </c>
      <c r="CC57" s="50">
        <f>0+IF(Y57="D",1,0)+IF(Z57="D",1,0)+IF(AA57="D",1,0)+IF(AB57="D",1,0)</f>
        <v>0</v>
      </c>
      <c r="CD57" s="50">
        <f>IF(OR(Y57="X",Y57="A"),$D$9,IF(Y57="D",$D$10,Y57))</f>
        <v>0</v>
      </c>
      <c r="CE57" s="50">
        <f>IF(OR(Z57="X",Z57="A"),$D$9,IF(Z57="D",$D$10,Z57))</f>
        <v>0</v>
      </c>
      <c r="CF57" s="50">
        <f>IF(OR(AA57="X",AA57="A"),$D$9,IF(AA57="D",$D$10,AA57))</f>
        <v>0</v>
      </c>
      <c r="CG57" s="50">
        <f>IF(OR(AB57="X",AB57="A"),$D$9,IF(AB57="D",$D$10,AB57))</f>
        <v>0</v>
      </c>
      <c r="CH57" s="50">
        <f>IF($D$57="",999999,IF(SUM(CD57:CG57)=0,999999,IF($EI$57=0,999999,IF(AND(CC57=$BP$10,$A$13=1),$D$13,IF(AND(CC57=$BP$10,$A$13=0),SUM(CD57:CG57),IF(AND(CB57&lt;$BP$12,$A$11=1),$D$11,IF(AND(CB57&lt;$BP$12,$A$11=0),SUM(CD57:CG57),SUM(CD57:CG57))))))))</f>
        <v>999999</v>
      </c>
      <c r="CI57" s="50">
        <f>1+IF(CH57&gt;CH59,1,0)+IF(CH57&gt;CH61,1,0)+IF(CH57&gt;CH63,1,0)+IF(CH57&gt;CH65,1,0)+IF(CH57&gt;CH17,1,0)+IF(CH57&gt;CH19,1,0)+IF(CH57&gt;CH21,1,0)+IF(CH57&gt;CH23,1,0)+IF(CH57&gt;CH25,1,0)+IF(CH57&gt;CH27,1,0)+IF(CH57&gt;CH29,1,0)+IF(CH57&gt;CH31,1,0)+IF(CH57&gt;CH33,1,0)+IF(CH57&gt;CH35,1,0)+IF(CH57&gt;CH37,1,0)+IF(CH57&gt;CH39,1,0)+IF(CH57&gt;CH41,1,0)+IF(CH57&gt;CH43,1,0)+IF(CH57&gt;CH45,1,0)+IF(CH57&gt;CH47,1,0)+IF(CH57&gt;CH49,1,0)+IF(CH57&gt;CH51,1,0)+IF(CH57&gt;CH53,1,0)+IF(CH57&gt;CH55,1,0)+IF(CH57&gt;CH67,1,0)+IF(CH57&gt;CH69,1,0)+IF(CH57&gt;CH71,1,0)+IF(CH57&gt;CH73,1,0)+IF(CH57&gt;CH75,1,0)+IF(CH57&gt;CH77,1,0)+IF(CH57&gt;CH79,1,0)+IF(CH57&gt;CH81,1,0)+IF(CH57&gt;CH83,1,0)+IF(CH57&gt;CH85,1,0)</f>
        <v>1</v>
      </c>
      <c r="CJ57" s="54">
        <f>($C$6-CI57+1)*$BQ$57*AF57</f>
        <v>0</v>
      </c>
      <c r="CK57" s="51">
        <f>0+IF(AH57&gt;0,1,0)+IF(AI57&gt;0,1,0)+IF(AJ57&gt;0,1,0)+IF(AK57&gt;0,1,0)-IF(AH57="X",1,0)-IF(AI57="X",1,0)-IF(AJ57="X",1,0)-IF(AK57="X",1,0)-IF(AH57="D",1,0)-IF(AI57="D",1,0)-IF(AJ57="D",1,0)-IF(AK57="D",1,0)</f>
        <v>0</v>
      </c>
      <c r="CL57" s="50">
        <f>0+IF(AH57="D",1,0)+IF(AI57="D",1,0)+IF(AJ57="D",1,0)+IF(AK57="D",1,0)</f>
        <v>0</v>
      </c>
      <c r="CM57" s="50">
        <f>IF(OR(AH57="X",AH57="A"),$D$9,IF(AH57="D",$D$10,AH57))</f>
        <v>0</v>
      </c>
      <c r="CN57" s="50">
        <f>IF(OR(AI57="X",AI57="A"),$D$9,IF(AI57="D",$D$10,AI57))</f>
        <v>0</v>
      </c>
      <c r="CO57" s="50">
        <f>IF(OR(AJ57="X",AJ57="A"),$D$9,IF(AJ57="D",$D$10,AJ57))</f>
        <v>0</v>
      </c>
      <c r="CP57" s="50">
        <f>IF(OR(AK57="X",AK57="A"),$D$9,IF(AK57="D",$D$10,AK57))</f>
        <v>0</v>
      </c>
      <c r="CQ57" s="50">
        <f>IF($D$57="",999999,IF(SUM(CM57:CP57)=0,999999,IF($EI$57=0,999999,IF(AND(CL57=$BP$10,$A$13=1),$D$13,IF(AND(CL57=$BP$10,$A$13=0),SUM(CM57:CP57),IF(AND(CK57&lt;$BP$12,$A$11=1),$D$11,IF(AND(CK57&lt;$BP$12,$A$11=0),SUM(CM57:CP57),SUM(CM57:CP57))))))))</f>
        <v>999999</v>
      </c>
      <c r="CR57" s="50">
        <f>1+IF(CQ57&gt;CQ59,1,0)+IF(CQ57&gt;CQ61,1,0)+IF(CQ57&gt;CQ63,1,0)+IF(CQ57&gt;CQ65,1,0)+IF(CQ57&gt;CQ17,1,0)+IF(CQ57&gt;CQ19,1,0)+IF(CQ57&gt;CQ21,1,0)+IF(CQ57&gt;CQ23,1,0)+IF(CQ57&gt;CQ25,1,0)+IF(CQ57&gt;CQ27,1,0)+IF(CQ57&gt;CQ29,1,0)+IF(CQ57&gt;CQ31,1,0)+IF(CQ57&gt;CQ33,1,0)+IF(CQ57&gt;CQ35,1,0)+IF(CQ57&gt;CQ37,1,0)+IF(CQ57&gt;CQ39,1,0)+IF(CQ57&gt;CQ41,1,0)+IF(CQ57&gt;CQ43,1,0)+IF(CQ57&gt;CQ45,1,0)+IF(CQ57&gt;CQ47,1,0)+IF(CQ57&gt;CQ49,1,0)+IF(CQ57&gt;CQ51,1,0)+IF(CQ57&gt;CQ53,1,0)+IF(CQ57&gt;CQ55,1,0)+IF(CQ57&gt;CQ67,1,0)+IF(CQ57&gt;CQ69,1,0)+IF(CQ57&gt;CQ71,1,0)+IF(CQ57&gt;CQ73,1,0)+IF(CQ57&gt;CQ75,1,0)+IF(CQ57&gt;CQ77,1,0)+IF(CQ57&gt;CQ79,1,0)+IF(CQ57&gt;CQ81,1,0)+IF(CQ57&gt;CQ83,1,0)+IF(CQ57&gt;CQ85,1,0)</f>
        <v>1</v>
      </c>
      <c r="CS57" s="54">
        <f>($C$6-CR57+1)*$BQ$57*AO57</f>
        <v>0</v>
      </c>
      <c r="CT57" s="51">
        <f>0+IF(AQ57&gt;0,1,0)+IF(AR57&gt;0,1,0)+IF(AS57&gt;0,1,0)+IF(AT57&gt;0,1,0)-IF(AQ57="X",1,0)-IF(AR57="X",1,0)-IF(AS57="X",1,0)-IF(AT57="X",1,0)-IF(AQ57="D",1,0)-IF(AR57="D",1,0)-IF(AS57="D",1,0)-IF(AT57="D",1,0)</f>
        <v>0</v>
      </c>
      <c r="CU57" s="50">
        <f>0+IF(AQ57="D",1,0)+IF(AR57="D",1,0)+IF(AS57="D",1,0)+IF(AT57="D",1,0)</f>
        <v>0</v>
      </c>
      <c r="CV57" s="50">
        <f>IF(OR(AQ57="X",AQ57="A"),$D$9,IF(AQ57="D",$D$10,AQ57))</f>
        <v>0</v>
      </c>
      <c r="CW57" s="50">
        <f>IF(OR(AR57="X",AR57="A"),$D$9,IF(AR57="D",$D$10,AR57))</f>
        <v>0</v>
      </c>
      <c r="CX57" s="50">
        <f>IF(OR(AS57="X",AS57="A"),$D$9,IF(AS57="D",$D$10,AS57))</f>
        <v>0</v>
      </c>
      <c r="CY57" s="50">
        <f>IF(OR(AT57="X",AT57="A"),$D$9,IF(AT57="D",$D$10,AT57))</f>
        <v>0</v>
      </c>
      <c r="CZ57" s="50">
        <f>IF($D$57="",999999,IF(SUM(CV57:CY57)=0,999999,IF($EI$57=0,999999,IF(AND(CU57=$BP$10,$A$13=1),$D$13,IF(AND(CU57=$BP$10,$A$13=0),SUM(CV57:CY57),IF(AND(CT57&lt;$BP$12,$A$11=1),$D$11,IF(AND(CT57&lt;$BP$12,$A$11=0),SUM(CV57:CY57),SUM(CV57:CY57))))))))</f>
        <v>999999</v>
      </c>
      <c r="DA57" s="50">
        <f>1+IF(CZ57&gt;CZ59,1,0)+IF(CZ57&gt;CZ61,1,0)+IF(CZ57&gt;CZ63,1,0)+IF(CZ57&gt;CZ65,1,0)+IF(CZ57&gt;CZ17,1,0)+IF(CZ57&gt;CZ19,1,0)+IF(CZ57&gt;CZ21,1,0)+IF(CZ57&gt;CZ23,1,0)+IF(CZ57&gt;CZ25,1,0)+IF(CZ57&gt;CZ27,1,0)+IF(CZ57&gt;CZ29,1,0)+IF(CZ57&gt;CZ31,1,0)+IF(CZ57&gt;CZ33,1,0)+IF(CZ57&gt;CZ35,1,0)+IF(CZ57&gt;CZ37,1,0)+IF(CZ57&gt;CZ39,1,0)+IF(CZ57&gt;CZ41,1,0)+IF(CZ57&gt;CZ43,1,0)+IF(CZ57&gt;CZ45,1,0)+IF(CZ57&gt;CZ47,1,0)+IF(CZ57&gt;CZ49,1,0)+IF(CZ57&gt;CZ51,1,0)+IF(CZ57&gt;CZ53,1,0)+IF(CZ57&gt;CZ55,1,0)+IF(CZ57&gt;CZ67,1,0)+IF(CZ57&gt;CZ69,1,0)+IF(CZ57&gt;CZ71,1,0)+IF(CZ57&gt;CZ73,1,0)+IF(CZ57&gt;CZ75,1,0)+IF(CZ57&gt;CZ77,1,0)+IF(CZ57&gt;CZ79,1,0)+IF(CZ57&gt;CZ81,1,0)+IF(CZ57&gt;CZ83,1,0)+IF(CZ57&gt;CZ85,1,0)</f>
        <v>1</v>
      </c>
      <c r="DB57" s="54">
        <f>($C$6-DA57+1)*$BQ$57*AX57</f>
        <v>0</v>
      </c>
      <c r="DC57" s="51">
        <f>0+IF(AZ57&gt;0,1,0)+IF(BA57&gt;0,1,0)+IF(BB57&gt;0,1,0)+IF(BC57&gt;0,1,0)-IF(AZ57="X",1,0)-IF(BA57="X",1,0)-IF(BB57="X",1,0)-IF(BC57="X",1,0)-IF(AZ57="D",1,0)-IF(BA57="D",1,0)-IF(BB57="D",1,0)-IF(BC57="D",1,0)</f>
        <v>0</v>
      </c>
      <c r="DD57" s="50">
        <f>0+IF(AZ57="D",1,0)+IF(BA57="D",1,0)+IF(BB57="D",1,0)+IF(BC57="D",1,0)</f>
        <v>0</v>
      </c>
      <c r="DE57" s="50">
        <f>IF(OR(AZ57="X",AZ57="A"),$D$9,IF(AZ57="D",$D$10,AZ57))</f>
        <v>0</v>
      </c>
      <c r="DF57" s="50">
        <f>IF(OR(BA57="X",BA57="A"),$D$9,IF(BA57="D",$D$10,BA57))</f>
        <v>0</v>
      </c>
      <c r="DG57" s="50">
        <f>IF(OR(BB57="X",BB57="A"),$D$9,IF(BB57="D",$D$10,BB57))</f>
        <v>0</v>
      </c>
      <c r="DH57" s="50">
        <f>IF(OR(BC57="X",BC57="A"),$D$9,IF(BC57="D",$D$10,BC57))</f>
        <v>0</v>
      </c>
      <c r="DI57" s="50">
        <f>IF($D$57="",999999,IF(SUM(DE57:DH57)=0,999999,IF($EI$57=0,999999,IF(AND(DD57=$BP$10,$A$13=1),$D$13,IF(AND(DD57=$BP$10,$A$13=0),SUM(DE57:DH57),IF(AND(DC57&lt;$BP$12,$A$11=1),$D$11,IF(AND(DC57&lt;$BP$12,$A$11=0),SUM(DE57:DH57),SUM(DE57:DH57))))))))</f>
        <v>999999</v>
      </c>
      <c r="DJ57" s="50">
        <f>1+IF(DI57&gt;DI59,1,0)+IF(DI57&gt;DI61,1,0)+IF(DI57&gt;DI63,1,0)+IF(DI57&gt;DI65,1,0)+IF(DI57&gt;DI17,1,0)+IF(DI57&gt;DI19,1,0)+IF(DI57&gt;DI21,1,0)+IF(DI57&gt;DI23,1,0)+IF(DI57&gt;DI25,1,0)+IF(DI57&gt;DI27,1,0)+IF(DI57&gt;DI29,1,0)+IF(DI57&gt;DI31,1,0)+IF(DI57&gt;DI33,1,0)+IF(DI57&gt;DI35,1,0)+IF(DI57&gt;DI37,1,0)+IF(DI57&gt;DI39,1,0)+IF(DI57&gt;DI41,1,0)+IF(DI57&gt;DI43,1,0)+IF(DI57&gt;DI45,1,0)+IF(DI57&gt;DI47,1,0)+IF(DI57&gt;DI49,1,0)+IF(DI57&gt;DI51,1,0)+IF(DI57&gt;DI53,1,0)+IF(DI57&gt;DI55,1,0)+IF(DI57&gt;DI67,1,0)+IF(DI57&gt;DI69,1,0)+IF(DI57&gt;DI71,1,0)+IF(DI57&gt;DI73,1,0)+IF(DI57&gt;DI75,1,0)+IF(DI57&gt;DI77,1,0)+IF(DI57&gt;DI79,1,0)+IF(DI57&gt;DI81,1,0)+IF(DI57&gt;DI83,1,0)+IF(DI57&gt;DI85,1,0)</f>
        <v>1</v>
      </c>
      <c r="DK57" s="54">
        <f>($C$6-DJ57+1)*$BQ$57*BG57</f>
        <v>0</v>
      </c>
      <c r="DM57" s="11"/>
      <c r="DN57" s="69">
        <f>1+IF(DO57&lt;DO17,1)+IF(DO57&lt;DO19,1)+IF(DO57&lt;DO21,1)+IF(DO57&lt;DO23,1)+IF(DO57&lt;DO25,1)+IF(DO57&lt;DO27,1)+IF(DO57&lt;DO29,1)+IF(DO57&lt;DO31,1)+IF(DO57&lt;DO33,1)+IF(DO57&lt;DO35,1)+IF(DO57&lt;DO37,1)+IF(DO57&lt;DO39,1)+IF(DO57&lt;DO41,1)+IF(DO57&lt;DO43,1)+IF(DO57&lt;DO45,1)+IF(DO57&lt;DO47,1)+IF(DO57&lt;DO49,1)+IF(DO57&lt;DO51,1)+IF(DO57&lt;DO53,1)+IF(DO57&lt;DO55,1)+IF(DO57&lt;DO59,1)+IF(DO57&lt;DO61,1)+IF(DO57&lt;DO63,1)+IF(DO57&lt;DO65,1)+IF(DO57&lt;DO67,1)+IF(DO57&lt;DO69,1)+IF(DO57&lt;DO71,1)+IF(DO57&lt;DO73,1)+IF(DO57&lt;DO75,1)+IF(DO57&lt;DO77,1)+IF(DO57&lt;DO79,1)+IF(DO57&lt;DO81,1)+IF(DO57&lt;DO83,1)+IF(DO57&lt;DO85,1)</f>
        <v>15</v>
      </c>
      <c r="DO57" s="45">
        <f>DS57+0.21</f>
        <v>0.21</v>
      </c>
      <c r="DP57" s="7"/>
      <c r="DQ57" s="43">
        <f>DN57</f>
        <v>15</v>
      </c>
      <c r="DR57" s="8">
        <f>1+IF(DS57&lt;DS17,1)+IF(DS57&lt;DS19,1)+IF(DS57&lt;DS21,1)+IF(DS57&lt;DS23,1)+IF(DS57&lt;DS25,1)+IF(DS57&lt;DS27,1)+IF(DS57&lt;DS29,1)+IF(DS57&lt;DS31,1)+IF(DS57&lt;DS33,1)+IF(DS57&lt;DS35,1)+IF(DS57&lt;DS37,1)+IF(DS57&lt;DS39,1)+IF(DS57&lt;DS41,1)+IF(DS57&lt;DS43,1)+IF(DS57&lt;DS45,1)+IF(DS57&lt;DS47,1)+IF(DS57&lt;DS49,1)+IF(DS57&lt;DS51,1)+IF(DS57&lt;DS53,1)+IF(DS57&lt;DS55,1)+IF(DS57&lt;DS59,1)+IF(DS57&lt;DS61,1)+IF(DS57&lt;DS63,1)+IF(DS57&lt;DS65,1)+IF(DS57&lt;DS67,1)+IF(DS57&lt;DS69,1)+IF(DS57&lt;DS71,1)+IF(DS57&lt;DS73,1)+IF(DS57&lt;DS75,1)+IF(DS57&lt;DS77,1)+IF(DS57&lt;DS79,1)+IF(DS57&lt;DS81,1)+IF(DS57&lt;DS83,1)+IF(DS57&lt;DS85,1)</f>
        <v>1</v>
      </c>
      <c r="DS57" s="59">
        <f>(((DU57*10000000)+(500000-DV57)+(5000-EB57))*EI57)+IF(DT57="",0,1)</f>
        <v>0</v>
      </c>
      <c r="DT57" s="8">
        <f>IF(D57="","",D57)</f>
      </c>
      <c r="DU57" s="8">
        <f>SUM(V57,AE57,AN57,AW57,BF57)*EI57</f>
        <v>0</v>
      </c>
      <c r="DV57" s="8">
        <f>0+IF(BY57&lt;999999,BY57,0)+IF(CH57&lt;999999,CH57,0)+IF(CQ57&lt;999999,CQ57,0)+IF(CZ57&lt;999999,CZ57,0)+IF(DI57&lt;999999,DI57,0)*EI57</f>
        <v>0</v>
      </c>
      <c r="DW57" s="8">
        <f>BZ57*W57*EI57</f>
        <v>0</v>
      </c>
      <c r="DX57" s="8">
        <f>CI57*AF57*EI57</f>
        <v>0</v>
      </c>
      <c r="DY57" s="8">
        <f>CR57*AO57*EI57</f>
        <v>0</v>
      </c>
      <c r="DZ57" s="8">
        <f>DA57*AX57*EI57</f>
        <v>0</v>
      </c>
      <c r="EA57" s="8">
        <f>DJ57*BG57*EI57</f>
        <v>0</v>
      </c>
      <c r="EB57" s="8">
        <f>SUM(DW57:EA57)</f>
        <v>0</v>
      </c>
      <c r="EC57" s="8">
        <f>IF(0+(IF(Q57="X",1,0)+(IF(R57="X",1,0)+(IF(S57="X",1,0)+(IF(P57="X",1,0)))))&gt;=$BP$10,1,0)</f>
        <v>1</v>
      </c>
      <c r="ED57" s="8">
        <f>IF(0+(IF(Z57="X",1,0)+(IF(AA57="X",1,0)+(IF(AB57="X",1,0)+(IF(Y57="X",1,0)))))&gt;=$BP$10,1,0)</f>
        <v>1</v>
      </c>
      <c r="EE57" s="8">
        <f>IF(0+(IF(AI57="X",1,0)+(IF(AJ57="X",1,0)+(IF(AK57="X",1,0)+(IF(AH57="X",1,0)))))&gt;=$BP$10,1,0)</f>
        <v>1</v>
      </c>
      <c r="EF57" s="8">
        <f>IF(0+(IF(AR57="X",1,0)+(IF(AS57="X",1,0)+(IF(AT57="X",1,0)+(IF(AQ57="X",1,0)))))&gt;=$BP$10,1,0)</f>
        <v>1</v>
      </c>
      <c r="EG57" s="8">
        <f>IF(0+(IF(BA57="X",1,0)+(IF(BB57="X",1,0)+(IF(BC57="X",1,0)+(IF(AZ57="X",1,0)))))&gt;=$BP$10,1,0)</f>
        <v>1</v>
      </c>
      <c r="EH57" s="8">
        <f>SUM(EC57:EG57)*$A$15</f>
        <v>5</v>
      </c>
      <c r="EI57" s="8">
        <f>IF(EH57&gt;=2,0,BQ57)</f>
        <v>0</v>
      </c>
      <c r="EJ57" s="1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1"/>
      <c r="FU57" s="91"/>
      <c r="FV57" s="91"/>
      <c r="FW57" s="91"/>
      <c r="FX57" s="91"/>
      <c r="FY57" s="91"/>
      <c r="FZ57" s="91"/>
      <c r="GA57" s="91"/>
      <c r="GB57" s="91"/>
      <c r="GC57" s="91"/>
      <c r="GD57" s="91"/>
      <c r="GE57" s="91"/>
      <c r="GF57" s="91"/>
      <c r="GG57" s="91"/>
      <c r="GH57" s="91"/>
    </row>
    <row r="58" spans="1:190" ht="6" customHeight="1">
      <c r="A58" s="20"/>
      <c r="B58" s="20"/>
      <c r="C58" s="37"/>
      <c r="D58" s="20"/>
      <c r="E58" s="20"/>
      <c r="F58" s="20"/>
      <c r="G58" s="20"/>
      <c r="H58" s="20"/>
      <c r="I58" s="20"/>
      <c r="J58" s="20"/>
      <c r="K58" s="20"/>
      <c r="L58" s="20"/>
      <c r="M58" s="20"/>
      <c r="N58" s="20"/>
      <c r="O58" s="20"/>
      <c r="P58" s="38"/>
      <c r="Q58" s="38"/>
      <c r="R58" s="38"/>
      <c r="S58" s="38"/>
      <c r="T58" s="38"/>
      <c r="U58" s="38"/>
      <c r="V58" s="38"/>
      <c r="W58" s="28"/>
      <c r="X58" s="38"/>
      <c r="Y58" s="38"/>
      <c r="Z58" s="38"/>
      <c r="AA58" s="38"/>
      <c r="AB58" s="38"/>
      <c r="AC58" s="38"/>
      <c r="AD58" s="38"/>
      <c r="AE58" s="38"/>
      <c r="AF58" s="28"/>
      <c r="AG58" s="38"/>
      <c r="AH58" s="38"/>
      <c r="AI58" s="38"/>
      <c r="AJ58" s="38"/>
      <c r="AK58" s="38"/>
      <c r="AL58" s="38"/>
      <c r="AM58" s="38"/>
      <c r="AN58" s="38"/>
      <c r="AO58" s="28"/>
      <c r="AP58" s="38"/>
      <c r="AQ58" s="38"/>
      <c r="AR58" s="38"/>
      <c r="AS58" s="38"/>
      <c r="AT58" s="38"/>
      <c r="AU58" s="38"/>
      <c r="AV58" s="38"/>
      <c r="AW58" s="38"/>
      <c r="AX58" s="28"/>
      <c r="AY58" s="38"/>
      <c r="AZ58" s="38"/>
      <c r="BA58" s="38"/>
      <c r="BB58" s="38"/>
      <c r="BC58" s="38"/>
      <c r="BD58" s="38"/>
      <c r="BE58" s="38"/>
      <c r="BF58" s="38"/>
      <c r="BG58" s="28"/>
      <c r="BI58" s="41"/>
      <c r="BJ58" s="41"/>
      <c r="BK58" s="41"/>
      <c r="BL58" s="41"/>
      <c r="BM58" s="41"/>
      <c r="BN58" s="41"/>
      <c r="BO58" s="41"/>
      <c r="BP58" s="41"/>
      <c r="BQ58" s="22"/>
      <c r="BS58" s="51"/>
      <c r="BT58" s="50"/>
      <c r="BU58" s="50"/>
      <c r="BV58" s="50"/>
      <c r="BW58" s="50"/>
      <c r="BX58" s="50"/>
      <c r="BY58" s="50"/>
      <c r="BZ58" s="50"/>
      <c r="CA58" s="54"/>
      <c r="CB58" s="51"/>
      <c r="CC58" s="50"/>
      <c r="CD58" s="50"/>
      <c r="CE58" s="50"/>
      <c r="CF58" s="50"/>
      <c r="CG58" s="50"/>
      <c r="CH58" s="50"/>
      <c r="CI58" s="50"/>
      <c r="CJ58" s="54"/>
      <c r="CK58" s="51"/>
      <c r="CL58" s="50"/>
      <c r="CM58" s="50"/>
      <c r="CN58" s="50"/>
      <c r="CO58" s="50"/>
      <c r="CP58" s="50"/>
      <c r="CQ58" s="50"/>
      <c r="CR58" s="50"/>
      <c r="CS58" s="54"/>
      <c r="CT58" s="51"/>
      <c r="CU58" s="50"/>
      <c r="CV58" s="50"/>
      <c r="CW58" s="50"/>
      <c r="CX58" s="50"/>
      <c r="CY58" s="50"/>
      <c r="CZ58" s="50"/>
      <c r="DA58" s="50"/>
      <c r="DB58" s="54"/>
      <c r="DC58" s="51"/>
      <c r="DD58" s="50"/>
      <c r="DE58" s="50"/>
      <c r="DF58" s="50"/>
      <c r="DG58" s="50"/>
      <c r="DH58" s="50"/>
      <c r="DI58" s="50"/>
      <c r="DJ58" s="50"/>
      <c r="DK58" s="54"/>
      <c r="DM58" s="11"/>
      <c r="DN58" s="69"/>
      <c r="DO58" s="58"/>
      <c r="DP58" s="7"/>
      <c r="DQ58" s="42"/>
      <c r="DR58" s="69"/>
      <c r="DS58" s="60"/>
      <c r="DT58" s="39"/>
      <c r="DU58" s="39"/>
      <c r="DV58" s="39"/>
      <c r="DW58" s="39"/>
      <c r="DX58" s="39"/>
      <c r="DY58" s="39"/>
      <c r="DZ58" s="39"/>
      <c r="EA58" s="39"/>
      <c r="EB58" s="39"/>
      <c r="EC58" s="39"/>
      <c r="ED58" s="39"/>
      <c r="EE58" s="39"/>
      <c r="EF58" s="39"/>
      <c r="EG58" s="39"/>
      <c r="EH58" s="39"/>
      <c r="EI58" s="39"/>
      <c r="EJ58" s="1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1"/>
      <c r="FU58" s="91"/>
      <c r="FV58" s="91"/>
      <c r="FW58" s="91"/>
      <c r="FX58" s="91"/>
      <c r="FY58" s="91"/>
      <c r="FZ58" s="91"/>
      <c r="GA58" s="91"/>
      <c r="GB58" s="91"/>
      <c r="GC58" s="91"/>
      <c r="GD58" s="91"/>
      <c r="GE58" s="91"/>
      <c r="GF58" s="91"/>
      <c r="GG58" s="91"/>
      <c r="GH58" s="91"/>
    </row>
    <row r="59" spans="1:190" ht="12.75">
      <c r="A59" s="20"/>
      <c r="B59" s="20"/>
      <c r="C59" s="37">
        <v>22</v>
      </c>
      <c r="D59" s="116"/>
      <c r="E59" s="116"/>
      <c r="F59" s="116"/>
      <c r="G59" s="116"/>
      <c r="H59" s="116"/>
      <c r="I59" s="116"/>
      <c r="J59" s="116"/>
      <c r="K59" s="116"/>
      <c r="L59" s="116"/>
      <c r="M59" s="116"/>
      <c r="N59" s="38"/>
      <c r="O59" s="20"/>
      <c r="P59" s="44"/>
      <c r="Q59" s="44"/>
      <c r="R59" s="44"/>
      <c r="S59" s="44"/>
      <c r="T59" s="39">
        <f>BY59</f>
        <v>999999</v>
      </c>
      <c r="U59" s="40">
        <f>BZ59*W59</f>
        <v>0</v>
      </c>
      <c r="V59" s="39">
        <f>CA59</f>
        <v>0</v>
      </c>
      <c r="W59" s="28">
        <f>IF(AND(P59="",Q59="",R59="",S59=""),0,1)*$EI$59</f>
        <v>0</v>
      </c>
      <c r="X59" s="38"/>
      <c r="Y59" s="44"/>
      <c r="Z59" s="44"/>
      <c r="AA59" s="44"/>
      <c r="AB59" s="44"/>
      <c r="AC59" s="39">
        <f>CH59</f>
        <v>999999</v>
      </c>
      <c r="AD59" s="40">
        <f>CI59*AF59</f>
        <v>0</v>
      </c>
      <c r="AE59" s="39">
        <f>CJ59</f>
        <v>0</v>
      </c>
      <c r="AF59" s="28">
        <f>IF(AND(Y59="",Z59="",AA59="",AB59=""),0,1)*$EI$59</f>
        <v>0</v>
      </c>
      <c r="AG59" s="38"/>
      <c r="AH59" s="44"/>
      <c r="AI59" s="44"/>
      <c r="AJ59" s="44"/>
      <c r="AK59" s="44"/>
      <c r="AL59" s="39">
        <f>CQ59</f>
        <v>999999</v>
      </c>
      <c r="AM59" s="40">
        <f>CR59*AO59</f>
        <v>0</v>
      </c>
      <c r="AN59" s="39">
        <f>CS59</f>
        <v>0</v>
      </c>
      <c r="AO59" s="28">
        <f>IF(AND(AH59="",AI59="",AJ59="",AK59=""),0,1)*$EI$59</f>
        <v>0</v>
      </c>
      <c r="AP59" s="38"/>
      <c r="AQ59" s="44"/>
      <c r="AR59" s="44"/>
      <c r="AS59" s="44"/>
      <c r="AT59" s="44"/>
      <c r="AU59" s="39">
        <f>CZ59</f>
        <v>999999</v>
      </c>
      <c r="AV59" s="40">
        <f>DA59*AX59</f>
        <v>0</v>
      </c>
      <c r="AW59" s="39">
        <f>DB59</f>
        <v>0</v>
      </c>
      <c r="AX59" s="28">
        <f>IF(AND(AQ59="",AR59="",AS59="",AT59=""),0,1)*$EI$59</f>
        <v>0</v>
      </c>
      <c r="AY59" s="38"/>
      <c r="AZ59" s="44"/>
      <c r="BA59" s="44"/>
      <c r="BB59" s="44"/>
      <c r="BC59" s="44"/>
      <c r="BD59" s="39">
        <f>DI59</f>
        <v>999999</v>
      </c>
      <c r="BE59" s="40">
        <f>DJ59*BG59</f>
        <v>0</v>
      </c>
      <c r="BF59" s="39">
        <f>DK59</f>
        <v>0</v>
      </c>
      <c r="BG59" s="28">
        <f>IF(AND(AZ59="",BA59="",BB59="",BC59=""),0,1)*$EI$59</f>
        <v>0</v>
      </c>
      <c r="BI59" s="41"/>
      <c r="BJ59" s="41"/>
      <c r="BK59" s="41"/>
      <c r="BL59" s="41"/>
      <c r="BM59" s="41"/>
      <c r="BN59" s="41"/>
      <c r="BO59" s="41"/>
      <c r="BP59" s="41"/>
      <c r="BQ59" s="22">
        <f>IF($BP$13&lt;=18,0,IF(D59="",0,1))</f>
        <v>0</v>
      </c>
      <c r="BS59" s="51">
        <f>0+IF(P59&gt;0,1,0)+IF(Q59&gt;0,1,0)+IF(R59&gt;0,1,0)+IF(S59&gt;0,1,0)-IF(P59="X",1,0)-IF(Q59="X",1,0)-IF(R59="X",1,0)-IF(S59="X",1,0)-IF(P59="D",1,0)-IF(Q59="D",1,0)-IF(R59="D",1,0)-IF(S59="D",1,0)</f>
        <v>0</v>
      </c>
      <c r="BT59" s="50">
        <f>0+IF(P59="D",1,0)+IF(Q59="D",1,0)+IF(R59="D",1,0)+IF(S59="D",1,0)</f>
        <v>0</v>
      </c>
      <c r="BU59" s="50">
        <f>IF(OR(P59="X",P59="A"),$D$9,IF(P59="D",$D$10,P59))</f>
        <v>0</v>
      </c>
      <c r="BV59" s="50">
        <f>IF(OR(Q59="X",Q59="A"),$D$9,IF(Q59="D",$D$10,Q59))</f>
        <v>0</v>
      </c>
      <c r="BW59" s="50">
        <f>IF(OR(R59="X",R59="A"),$D$9,IF(R59="D",$D$10,R59))</f>
        <v>0</v>
      </c>
      <c r="BX59" s="50">
        <f>IF(OR(S59="X",S59="A"),$D$9,IF(S59="D",$D$10,S59))</f>
        <v>0</v>
      </c>
      <c r="BY59" s="50">
        <f>IF($D$59="",999999,IF(SUM(BU59:BX59)=0,999999,IF($EI$59=0,999999,IF(AND(BT59=$BP$10,$A$13=1),$D$13,IF(AND(BT59=$BP$10,$A$13=0),SUM(BU59:BX59),IF(AND(BS59&lt;$BP$12,$A$11=1),$D$11,IF(AND(BS59&lt;$BP$12,$A$11=0),SUM(BU59:BX59),SUM(BU59:BX59))))))))</f>
        <v>999999</v>
      </c>
      <c r="BZ59" s="50">
        <f>1+IF(BY59&gt;BY61,1,0)+IF(BY59&gt;BY63,1,0)+IF(BY59&gt;BY65,1,0)+IF(BY59&gt;BY17,1,0)+IF(BY59&gt;BY19,1,0)+IF(BY59&gt;BY21,1,0)+IF(BY59&gt;BY23,1,0)+IF(BY59&gt;BY25,1,0)+IF(BY59&gt;BY27,1,0)+IF(BY59&gt;BY29,1,0)+IF(BY59&gt;BY31,1,0)+IF(BY59&gt;BY33,1,0)+IF(BY59&gt;BY35,1,0)+IF(BY59&gt;BY37,1,0)+IF(BY59&gt;BY39,1,0)+IF(BY59&gt;BY41,1,0)+IF(BY59&gt;BY43,1,0)+IF(BY59&gt;BY45,1,0)+IF(BY59&gt;BY47,1,0)+IF(BY59&gt;BY49,1,0)+IF(BY59&gt;BY51,1,0)+IF(BY59&gt;BY53,1,0)+IF(BY59&gt;BY55,1,0)+IF(BY59&gt;BY57,1,0)+IF(BY59&gt;BY67,1,0)+IF(BY59&gt;BY69,1,0)+IF(BY59&gt;BY71,1,0)+IF(BY59&gt;BY73,1,0)+IF(BY59&gt;BY75,1,0)+IF(BY59&gt;BY77,1,0)+IF(BY59&gt;BY79,1,0)+IF(BY59&gt;BY81,1,0)+IF(BY59&gt;BY83,1,0)+IF(BY59&gt;BY85,1,0)</f>
        <v>1</v>
      </c>
      <c r="CA59" s="54">
        <f>($C$6-BZ59+1)*$BQ$59*W59</f>
        <v>0</v>
      </c>
      <c r="CB59" s="51">
        <f>0+IF(Y59&gt;0,1,0)+IF(Z59&gt;0,1,0)+IF(AA59&gt;0,1,0)+IF(AB59&gt;0,1,0)-IF(Y59="X",1,0)-IF(Z59="X",1,0)-IF(AA59="X",1,0)-IF(AB59="X",1,0)-IF(Y59="D",1,0)-IF(Z59="D",1,0)-IF(AA59="D",1,0)-IF(AB59="D",1,0)</f>
        <v>0</v>
      </c>
      <c r="CC59" s="50">
        <f>0+IF(Y59="D",1,0)+IF(Z59="D",1,0)+IF(AA59="D",1,0)+IF(AB59="D",1,0)</f>
        <v>0</v>
      </c>
      <c r="CD59" s="50">
        <f>IF(OR(Y59="X",Y59="A"),$D$9,IF(Y59="D",$D$10,Y59))</f>
        <v>0</v>
      </c>
      <c r="CE59" s="50">
        <f>IF(OR(Z59="X",Z59="A"),$D$9,IF(Z59="D",$D$10,Z59))</f>
        <v>0</v>
      </c>
      <c r="CF59" s="50">
        <f>IF(OR(AA59="X",AA59="A"),$D$9,IF(AA59="D",$D$10,AA59))</f>
        <v>0</v>
      </c>
      <c r="CG59" s="50">
        <f>IF(OR(AB59="X",AB59="A"),$D$9,IF(AB59="D",$D$10,AB59))</f>
        <v>0</v>
      </c>
      <c r="CH59" s="50">
        <f>IF($D$59="",999999,IF(SUM(CD59:CG59)=0,999999,IF($EI$59=0,999999,IF(AND(CC59=$BP$10,$A$13=1),$D$13,IF(AND(CC59=$BP$10,$A$13=0),SUM(CD59:CG59),IF(AND(CB59&lt;$BP$12,$A$11=1),$D$11,IF(AND(CB59&lt;$BP$12,$A$11=0),SUM(CD59:CG59),SUM(CD59:CG59))))))))</f>
        <v>999999</v>
      </c>
      <c r="CI59" s="50">
        <f>1+IF(CH59&gt;CH61,1,0)+IF(CH59&gt;CH63,1,0)+IF(CH59&gt;CH65,1,0)+IF(CH59&gt;CH17,1,0)+IF(CH59&gt;CH19,1,0)+IF(CH59&gt;CH21,1,0)+IF(CH59&gt;CH23,1,0)+IF(CH59&gt;CH25,1,0)+IF(CH59&gt;CH27,1,0)+IF(CH59&gt;CH29,1,0)+IF(CH59&gt;CH31,1,0)+IF(CH59&gt;CH33,1,0)+IF(CH59&gt;CH35,1,0)+IF(CH59&gt;CH37,1,0)+IF(CH59&gt;CH39,1,0)+IF(CH59&gt;CH41,1,0)+IF(CH59&gt;CH43,1,0)+IF(CH59&gt;CH45,1,0)+IF(CH59&gt;CH47,1,0)+IF(CH59&gt;CH49,1,0)+IF(CH59&gt;CH51,1,0)+IF(CH59&gt;CH53,1,0)+IF(CH59&gt;CH55,1,0)+IF(CH59&gt;CH57,1,0)+IF(CH59&gt;CH67,1,0)+IF(CH59&gt;CH69,1,0)+IF(CH59&gt;CH71,1,0)+IF(CH59&gt;CH73,1,0)+IF(CH59&gt;CH75,1,0)+IF(CH59&gt;CH77,1,0)+IF(CH59&gt;CH79,1,0)+IF(CH59&gt;CH81,1,0)+IF(CH59&gt;CH83,1,0)+IF(CH59&gt;CH85,1,0)</f>
        <v>1</v>
      </c>
      <c r="CJ59" s="54">
        <f>($C$6-CI59+1)*$BQ$59*AF59</f>
        <v>0</v>
      </c>
      <c r="CK59" s="51">
        <f>0+IF(AH59&gt;0,1,0)+IF(AI59&gt;0,1,0)+IF(AJ59&gt;0,1,0)+IF(AK59&gt;0,1,0)-IF(AH59="X",1,0)-IF(AI59="X",1,0)-IF(AJ59="X",1,0)-IF(AK59="X",1,0)-IF(AH59="D",1,0)-IF(AI59="D",1,0)-IF(AJ59="D",1,0)-IF(AK59="D",1,0)</f>
        <v>0</v>
      </c>
      <c r="CL59" s="50">
        <f>0+IF(AH59="D",1,0)+IF(AI59="D",1,0)+IF(AJ59="D",1,0)+IF(AK59="D",1,0)</f>
        <v>0</v>
      </c>
      <c r="CM59" s="50">
        <f>IF(OR(AH59="X",AH59="A"),$D$9,IF(AH59="D",$D$10,AH59))</f>
        <v>0</v>
      </c>
      <c r="CN59" s="50">
        <f>IF(OR(AI59="X",AI59="A"),$D$9,IF(AI59="D",$D$10,AI59))</f>
        <v>0</v>
      </c>
      <c r="CO59" s="50">
        <f>IF(OR(AJ59="X",AJ59="A"),$D$9,IF(AJ59="D",$D$10,AJ59))</f>
        <v>0</v>
      </c>
      <c r="CP59" s="50">
        <f>IF(OR(AK59="X",AK59="A"),$D$9,IF(AK59="D",$D$10,AK59))</f>
        <v>0</v>
      </c>
      <c r="CQ59" s="50">
        <f>IF($D$59="",999999,IF(SUM(CM59:CP59)=0,999999,IF($EI$59=0,999999,IF(AND(CL59=$BP$10,$A$13=1),$D$13,IF(AND(CL59=$BP$10,$A$13=0),SUM(CM59:CP59),IF(AND(CK59&lt;$BP$12,$A$11=1),$D$11,IF(AND(CK59&lt;$BP$12,$A$11=0),SUM(CM59:CP59),SUM(CM59:CP59))))))))</f>
        <v>999999</v>
      </c>
      <c r="CR59" s="50">
        <f>1+IF(CQ59&gt;CQ61,1,0)+IF(CQ59&gt;CQ63,1,0)+IF(CQ59&gt;CQ65,1,0)+IF(CQ59&gt;CQ17,1,0)+IF(CQ59&gt;CQ19,1,0)+IF(CQ59&gt;CQ21,1,0)+IF(CQ59&gt;CQ23,1,0)+IF(CQ59&gt;CQ25,1,0)+IF(CQ59&gt;CQ27,1,0)+IF(CQ59&gt;CQ29,1,0)+IF(CQ59&gt;CQ31,1,0)+IF(CQ59&gt;CQ33,1,0)+IF(CQ59&gt;CQ35,1,0)+IF(CQ59&gt;CQ37,1,0)+IF(CQ59&gt;CQ39,1,0)+IF(CQ59&gt;CQ41,1,0)+IF(CQ59&gt;CQ43,1,0)+IF(CQ59&gt;CQ45,1,0)+IF(CQ59&gt;CQ47,1,0)+IF(CQ59&gt;CQ49,1,0)+IF(CQ59&gt;CQ51,1,0)+IF(CQ59&gt;CQ53,1,0)+IF(CQ59&gt;CQ55,1,0)+IF(CQ59&gt;CQ57,1,0)+IF(CQ59&gt;CQ67,1,0)+IF(CQ59&gt;CQ69,1,0)+IF(CQ59&gt;CQ71,1,0)+IF(CQ59&gt;CQ73,1,0)+IF(CQ59&gt;CQ75,1,0)+IF(CQ59&gt;CQ77,1,0)+IF(CQ59&gt;CQ79,1,0)+IF(CQ59&gt;CQ81,1,0)+IF(CQ59&gt;CQ83,1,0)+IF(CQ59&gt;CQ85,1,0)</f>
        <v>1</v>
      </c>
      <c r="CS59" s="54">
        <f>($C$6-CR59+1)*$BQ$59*AO59</f>
        <v>0</v>
      </c>
      <c r="CT59" s="51">
        <f>0+IF(AQ59&gt;0,1,0)+IF(AR59&gt;0,1,0)+IF(AS59&gt;0,1,0)+IF(AT59&gt;0,1,0)-IF(AQ59="X",1,0)-IF(AR59="X",1,0)-IF(AS59="X",1,0)-IF(AT59="X",1,0)-IF(AQ59="D",1,0)-IF(AR59="D",1,0)-IF(AS59="D",1,0)-IF(AT59="D",1,0)</f>
        <v>0</v>
      </c>
      <c r="CU59" s="50">
        <f>0+IF(AQ59="D",1,0)+IF(AR59="D",1,0)+IF(AS59="D",1,0)+IF(AT59="D",1,0)</f>
        <v>0</v>
      </c>
      <c r="CV59" s="50">
        <f>IF(OR(AQ59="X",AQ59="A"),$D$9,IF(AQ59="D",$D$10,AQ59))</f>
        <v>0</v>
      </c>
      <c r="CW59" s="50">
        <f>IF(OR(AR59="X",AR59="A"),$D$9,IF(AR59="D",$D$10,AR59))</f>
        <v>0</v>
      </c>
      <c r="CX59" s="50">
        <f>IF(OR(AS59="X",AS59="A"),$D$9,IF(AS59="D",$D$10,AS59))</f>
        <v>0</v>
      </c>
      <c r="CY59" s="50">
        <f>IF(OR(AT59="X",AT59="A"),$D$9,IF(AT59="D",$D$10,AT59))</f>
        <v>0</v>
      </c>
      <c r="CZ59" s="50">
        <f>IF($D$59="",999999,IF(SUM(CV59:CY59)=0,999999,IF($EI$59=0,999999,IF(AND(CU59=$BP$10,$A$13=1),$D$13,IF(AND(CU59=$BP$10,$A$13=0),SUM(CV59:CY59),IF(AND(CT59&lt;$BP$12,$A$11=1),$D$11,IF(AND(CT59&lt;$BP$12,$A$11=0),SUM(CV59:CY59),SUM(CV59:CY59))))))))</f>
        <v>999999</v>
      </c>
      <c r="DA59" s="50">
        <f>1+IF(CZ59&gt;CZ61,1,0)+IF(CZ59&gt;CZ63,1,0)+IF(CZ59&gt;CZ65,1,0)+IF(CZ59&gt;CZ17,1,0)+IF(CZ59&gt;CZ19,1,0)+IF(CZ59&gt;CZ21,1,0)+IF(CZ59&gt;CZ23,1,0)+IF(CZ59&gt;CZ25,1,0)+IF(CZ59&gt;CZ27,1,0)+IF(CZ59&gt;CZ29,1,0)+IF(CZ59&gt;CZ31,1,0)+IF(CZ59&gt;CZ33,1,0)+IF(CZ59&gt;CZ35,1,0)+IF(CZ59&gt;CZ37,1,0)+IF(CZ59&gt;CZ39,1,0)+IF(CZ59&gt;CZ41,1,0)+IF(CZ59&gt;CZ43,1,0)+IF(CZ59&gt;CZ45,1,0)+IF(CZ59&gt;CZ47,1,0)+IF(CZ59&gt;CZ49,1,0)+IF(CZ59&gt;CZ51,1,0)+IF(CZ59&gt;CZ53,1,0)+IF(CZ59&gt;CZ55,1,0)+IF(CZ59&gt;CZ57,1,0)+IF(CZ59&gt;CZ67,1,0)+IF(CZ59&gt;CZ69,1,0)+IF(CZ59&gt;CZ71,1,0)+IF(CZ59&gt;CZ73,1,0)+IF(CZ59&gt;CZ75,1,0)+IF(CZ59&gt;CZ77,1,0)+IF(CZ59&gt;CZ79,1,0)+IF(CZ59&gt;CZ81,1,0)+IF(CZ59&gt;CZ83,1,0)+IF(CZ59&gt;CZ85,1,0)</f>
        <v>1</v>
      </c>
      <c r="DB59" s="54">
        <f>($C$6-DA59+1)*$BQ$59*AX59</f>
        <v>0</v>
      </c>
      <c r="DC59" s="51">
        <f>0+IF(AZ59&gt;0,1,0)+IF(BA59&gt;0,1,0)+IF(BB59&gt;0,1,0)+IF(BC59&gt;0,1,0)-IF(AZ59="X",1,0)-IF(BA59="X",1,0)-IF(BB59="X",1,0)-IF(BC59="X",1,0)-IF(AZ59="D",1,0)-IF(BA59="D",1,0)-IF(BB59="D",1,0)-IF(BC59="D",1,0)</f>
        <v>0</v>
      </c>
      <c r="DD59" s="50">
        <f>0+IF(AZ59="D",1,0)+IF(BA59="D",1,0)+IF(BB59="D",1,0)+IF(BC59="D",1,0)</f>
        <v>0</v>
      </c>
      <c r="DE59" s="50">
        <f>IF(OR(AZ59="X",AZ59="A"),$D$9,IF(AZ59="D",$D$10,AZ59))</f>
        <v>0</v>
      </c>
      <c r="DF59" s="50">
        <f>IF(OR(BA59="X",BA59="A"),$D$9,IF(BA59="D",$D$10,BA59))</f>
        <v>0</v>
      </c>
      <c r="DG59" s="50">
        <f>IF(OR(BB59="X",BB59="A"),$D$9,IF(BB59="D",$D$10,BB59))</f>
        <v>0</v>
      </c>
      <c r="DH59" s="50">
        <f>IF(OR(BC59="X",BC59="A"),$D$9,IF(BC59="D",$D$10,BC59))</f>
        <v>0</v>
      </c>
      <c r="DI59" s="50">
        <f>IF($D$59="",999999,IF(SUM(DE59:DH59)=0,999999,IF($EI$59=0,999999,IF(AND(DD59=$BP$10,$A$13=1),$D$13,IF(AND(DD59=$BP$10,$A$13=0),SUM(DE59:DH59),IF(AND(DC59&lt;$BP$12,$A$11=1),$D$11,IF(AND(DC59&lt;$BP$12,$A$11=0),SUM(DE59:DH59),SUM(DE59:DH59))))))))</f>
        <v>999999</v>
      </c>
      <c r="DJ59" s="50">
        <f>1+IF(DI59&gt;DI61,1,0)+IF(DI59&gt;DI63,1,0)+IF(DI59&gt;DI65,1,0)+IF(DI59&gt;DI17,1,0)+IF(DI59&gt;DI19,1,0)+IF(DI59&gt;DI21,1,0)+IF(DI59&gt;DI23,1,0)+IF(DI59&gt;DI25,1,0)+IF(DI59&gt;DI27,1,0)+IF(DI59&gt;DI29,1,0)+IF(DI59&gt;DI31,1,0)+IF(DI59&gt;DI33,1,0)+IF(DI59&gt;DI35,1,0)+IF(DI59&gt;DI37,1,0)+IF(DI59&gt;DI39,1,0)+IF(DI59&gt;DI41,1,0)+IF(DI59&gt;DI43,1,0)+IF(DI59&gt;DI45,1,0)+IF(DI59&gt;DI47,1,0)+IF(DI59&gt;DI49,1,0)+IF(DI59&gt;DI51,1,0)+IF(DI59&gt;DI53,1,0)+IF(DI59&gt;DI55,1,0)+IF(DI59&gt;DI57,1,0)+IF(DI59&gt;DI67,1,0)+IF(DI59&gt;DI69,1,0)+IF(DI59&gt;DI71,1,0)+IF(DI59&gt;DI73,1,0)+IF(DI59&gt;DI75,1,0)+IF(DI59&gt;DI77,1,0)+IF(DI59&gt;DI79,1,0)+IF(DI59&gt;DI81,1,0)+IF(DI59&gt;DI83,1,0)+IF(DI59&gt;DI85,1,0)</f>
        <v>1</v>
      </c>
      <c r="DK59" s="54">
        <f>($C$6-DJ59+1)*$BQ$59*BG59</f>
        <v>0</v>
      </c>
      <c r="DM59" s="11"/>
      <c r="DN59" s="69">
        <f>1+IF(DO59&lt;DO17,1)+IF(DO59&lt;DO19,1)+IF(DO59&lt;DO21,1)+IF(DO59&lt;DO23,1)+IF(DO59&lt;DO25,1)+IF(DO59&lt;DO27,1)+IF(DO59&lt;DO29,1)+IF(DO59&lt;DO31,1)+IF(DO59&lt;DO33,1)+IF(DO59&lt;DO35,1)+IF(DO59&lt;DO37,1)+IF(DO59&lt;DO39,1)+IF(DO59&lt;DO41,1)+IF(DO59&lt;DO43,1)+IF(DO59&lt;DO45,1)+IF(DO59&lt;DO47,1)+IF(DO59&lt;DO49,1)+IF(DO59&lt;DO51,1)+IF(DO59&lt;DO53,1)+IF(DO59&lt;DO55,1)+IF(DO59&lt;DO57,1)+IF(DO59&lt;DO61,1)+IF(DO59&lt;DO63,1)+IF(DO59&lt;DO65,1)+IF(DO59&lt;DO67,1)+IF(DO59&lt;DO69,1)+IF(DO59&lt;DO71,1)+IF(DO59&lt;DO73,1)+IF(DO59&lt;DO75,1)+IF(DO59&lt;DO77,1)+IF(DO59&lt;DO79,1)+IF(DO59&lt;DO81,1)+IF(DO59&lt;DO83,1)+IF(DO59&lt;DO85,1)</f>
        <v>14</v>
      </c>
      <c r="DO59" s="45">
        <f>DS59+0.22</f>
        <v>0.22</v>
      </c>
      <c r="DP59" s="7"/>
      <c r="DQ59" s="43">
        <f>DN59</f>
        <v>14</v>
      </c>
      <c r="DR59" s="8">
        <f>1+IF(DS59&lt;DS17,1)+IF(DS59&lt;DS19,1)+IF(DS59&lt;DS21,1)+IF(DS59&lt;DS23,1)+IF(DS59&lt;DS25,1)+IF(DS59&lt;DS27,1)+IF(DS59&lt;DS29,1)+IF(DS59&lt;DS31,1)+IF(DS59&lt;DS33,1)+IF(DS59&lt;DS35,1)+IF(DS59&lt;DS37,1)+IF(DS59&lt;DS39,1)+IF(DS59&lt;DS41,1)+IF(DS59&lt;DS43,1)+IF(DS59&lt;DS45,1)+IF(DS59&lt;DS47,1)+IF(DS59&lt;DS49,1)+IF(DS59&lt;DS51,1)+IF(DS59&lt;DS53,1)+IF(DS59&lt;DS55,1)+IF(DS59&lt;DS57,1)+IF(DS59&lt;DS61,1)+IF(DS59&lt;DS63,1)+IF(DS59&lt;DS65,1)+IF(DS59&lt;DS67,1)+IF(DS59&lt;DS69,1)+IF(DS59&lt;DS71,1)+IF(DS59&lt;DS73,1)+IF(DS59&lt;DS75,1)+IF(DS59&lt;DS77,1)+IF(DS59&lt;DS79,1)+IF(DS59&lt;DS81,1)+IF(DS59&lt;DS83,1)+IF(DS59&lt;DS85,1)</f>
        <v>1</v>
      </c>
      <c r="DS59" s="59">
        <f>(((DU59*10000000)+(500000-DV59)+(5000-EB59))*EI59)+IF(DT59="",0,1)</f>
        <v>0</v>
      </c>
      <c r="DT59" s="8">
        <f>IF(D59="","",D59)</f>
      </c>
      <c r="DU59" s="8">
        <f>SUM(V59,AE59,AN59,AW59,BF59)*EI59</f>
        <v>0</v>
      </c>
      <c r="DV59" s="8">
        <f>0+IF(BY59&lt;999999,BY59,0)+IF(CH59&lt;999999,CH59,0)+IF(CQ59&lt;999999,CQ59,0)+IF(CZ59&lt;999999,CZ59,0)+IF(DI59&lt;999999,DI59,0)*EI59</f>
        <v>0</v>
      </c>
      <c r="DW59" s="8">
        <f>BZ59*W59*EI59</f>
        <v>0</v>
      </c>
      <c r="DX59" s="8">
        <f>CI59*AF59*EI59</f>
        <v>0</v>
      </c>
      <c r="DY59" s="8">
        <f>CR59*AO59*EI59</f>
        <v>0</v>
      </c>
      <c r="DZ59" s="8">
        <f>DA59*AX59*EI59</f>
        <v>0</v>
      </c>
      <c r="EA59" s="8">
        <f>DJ59*BG59*EI59</f>
        <v>0</v>
      </c>
      <c r="EB59" s="8">
        <f>SUM(DW59:EA59)</f>
        <v>0</v>
      </c>
      <c r="EC59" s="8">
        <f>IF(0+(IF(Q59="X",1,0)+(IF(R59="X",1,0)+(IF(S59="X",1,0)+(IF(P59="X",1,0)))))&gt;=$BP$10,1,0)</f>
        <v>1</v>
      </c>
      <c r="ED59" s="8">
        <f>IF(0+(IF(Z59="X",1,0)+(IF(AA59="X",1,0)+(IF(AB59="X",1,0)+(IF(Y59="X",1,0)))))&gt;=$BP$10,1,0)</f>
        <v>1</v>
      </c>
      <c r="EE59" s="8">
        <f>IF(0+(IF(AI59="X",1,0)+(IF(AJ59="X",1,0)+(IF(AK59="X",1,0)+(IF(AH59="X",1,0)))))&gt;=$BP$10,1,0)</f>
        <v>1</v>
      </c>
      <c r="EF59" s="8">
        <f>IF(0+(IF(AR59="X",1,0)+(IF(AS59="X",1,0)+(IF(AT59="X",1,0)+(IF(AQ59="X",1,0)))))&gt;=$BP$10,1,0)</f>
        <v>1</v>
      </c>
      <c r="EG59" s="8">
        <f>IF(0+(IF(BA59="X",1,0)+(IF(BB59="X",1,0)+(IF(BC59="X",1,0)+(IF(AZ59="X",1,0)))))&gt;=$BP$10,1,0)</f>
        <v>1</v>
      </c>
      <c r="EH59" s="8">
        <f>SUM(EC59:EG59)*$A$15</f>
        <v>5</v>
      </c>
      <c r="EI59" s="8">
        <f>IF(EH59&gt;=2,0,BQ59)</f>
        <v>0</v>
      </c>
      <c r="EJ59" s="1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1"/>
      <c r="FU59" s="91"/>
      <c r="FV59" s="91"/>
      <c r="FW59" s="91"/>
      <c r="FX59" s="91"/>
      <c r="FY59" s="91"/>
      <c r="FZ59" s="91"/>
      <c r="GA59" s="91"/>
      <c r="GB59" s="91"/>
      <c r="GC59" s="91"/>
      <c r="GD59" s="91"/>
      <c r="GE59" s="91"/>
      <c r="GF59" s="91"/>
      <c r="GG59" s="91"/>
      <c r="GH59" s="91"/>
    </row>
    <row r="60" spans="1:190" ht="6" customHeight="1">
      <c r="A60" s="20"/>
      <c r="B60" s="20"/>
      <c r="C60" s="37"/>
      <c r="D60" s="20"/>
      <c r="E60" s="20"/>
      <c r="F60" s="20"/>
      <c r="G60" s="20"/>
      <c r="H60" s="20"/>
      <c r="I60" s="20"/>
      <c r="J60" s="20"/>
      <c r="K60" s="20"/>
      <c r="L60" s="20"/>
      <c r="M60" s="20"/>
      <c r="N60" s="20"/>
      <c r="O60" s="20"/>
      <c r="P60" s="38"/>
      <c r="Q60" s="38"/>
      <c r="R60" s="38"/>
      <c r="S60" s="38"/>
      <c r="T60" s="38"/>
      <c r="U60" s="38"/>
      <c r="V60" s="38"/>
      <c r="W60" s="28"/>
      <c r="X60" s="38"/>
      <c r="Y60" s="38"/>
      <c r="Z60" s="38"/>
      <c r="AA60" s="38"/>
      <c r="AB60" s="38"/>
      <c r="AC60" s="38"/>
      <c r="AD60" s="38"/>
      <c r="AE60" s="38"/>
      <c r="AF60" s="28"/>
      <c r="AG60" s="38"/>
      <c r="AH60" s="38"/>
      <c r="AI60" s="38"/>
      <c r="AJ60" s="38"/>
      <c r="AK60" s="38"/>
      <c r="AL60" s="38"/>
      <c r="AM60" s="38"/>
      <c r="AN60" s="38"/>
      <c r="AO60" s="28"/>
      <c r="AP60" s="38"/>
      <c r="AQ60" s="38"/>
      <c r="AR60" s="38"/>
      <c r="AS60" s="38"/>
      <c r="AT60" s="38"/>
      <c r="AU60" s="38"/>
      <c r="AV60" s="38"/>
      <c r="AW60" s="38"/>
      <c r="AX60" s="28"/>
      <c r="AY60" s="38"/>
      <c r="AZ60" s="38"/>
      <c r="BA60" s="38"/>
      <c r="BB60" s="38"/>
      <c r="BC60" s="38"/>
      <c r="BD60" s="38"/>
      <c r="BE60" s="38"/>
      <c r="BF60" s="38"/>
      <c r="BG60" s="28"/>
      <c r="BI60" s="41"/>
      <c r="BJ60" s="41"/>
      <c r="BK60" s="41"/>
      <c r="BL60" s="41"/>
      <c r="BM60" s="41"/>
      <c r="BN60" s="41"/>
      <c r="BO60" s="41"/>
      <c r="BP60" s="41"/>
      <c r="BQ60" s="22"/>
      <c r="BS60" s="51"/>
      <c r="BT60" s="50"/>
      <c r="BU60" s="50"/>
      <c r="BV60" s="50"/>
      <c r="BW60" s="50"/>
      <c r="BX60" s="50"/>
      <c r="BY60" s="50"/>
      <c r="BZ60" s="50"/>
      <c r="CA60" s="54"/>
      <c r="CB60" s="51"/>
      <c r="CC60" s="50"/>
      <c r="CD60" s="50"/>
      <c r="CE60" s="50"/>
      <c r="CF60" s="50"/>
      <c r="CG60" s="50"/>
      <c r="CH60" s="50"/>
      <c r="CI60" s="50"/>
      <c r="CJ60" s="54"/>
      <c r="CK60" s="51"/>
      <c r="CL60" s="50"/>
      <c r="CM60" s="50"/>
      <c r="CN60" s="50"/>
      <c r="CO60" s="50"/>
      <c r="CP60" s="50"/>
      <c r="CQ60" s="50"/>
      <c r="CR60" s="50"/>
      <c r="CS60" s="54"/>
      <c r="CT60" s="51"/>
      <c r="CU60" s="50"/>
      <c r="CV60" s="50"/>
      <c r="CW60" s="50"/>
      <c r="CX60" s="50"/>
      <c r="CY60" s="50"/>
      <c r="CZ60" s="50"/>
      <c r="DA60" s="50"/>
      <c r="DB60" s="54"/>
      <c r="DC60" s="51"/>
      <c r="DD60" s="50"/>
      <c r="DE60" s="50"/>
      <c r="DF60" s="50"/>
      <c r="DG60" s="50"/>
      <c r="DH60" s="50"/>
      <c r="DI60" s="50"/>
      <c r="DJ60" s="50"/>
      <c r="DK60" s="54"/>
      <c r="DM60" s="11"/>
      <c r="DN60" s="69"/>
      <c r="DO60" s="58"/>
      <c r="DP60" s="7"/>
      <c r="DQ60" s="43"/>
      <c r="DR60" s="69"/>
      <c r="DS60" s="60"/>
      <c r="DT60" s="39"/>
      <c r="DU60" s="39"/>
      <c r="DV60" s="39"/>
      <c r="DW60" s="39"/>
      <c r="DX60" s="39"/>
      <c r="DY60" s="39"/>
      <c r="DZ60" s="39"/>
      <c r="EA60" s="39"/>
      <c r="EB60" s="39"/>
      <c r="EC60" s="39"/>
      <c r="ED60" s="39"/>
      <c r="EE60" s="39"/>
      <c r="EF60" s="39"/>
      <c r="EG60" s="39"/>
      <c r="EH60" s="39"/>
      <c r="EI60" s="39"/>
      <c r="EJ60" s="1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1"/>
      <c r="FU60" s="91"/>
      <c r="FV60" s="91"/>
      <c r="FW60" s="91"/>
      <c r="FX60" s="91"/>
      <c r="FY60" s="91"/>
      <c r="FZ60" s="91"/>
      <c r="GA60" s="91"/>
      <c r="GB60" s="91"/>
      <c r="GC60" s="91"/>
      <c r="GD60" s="91"/>
      <c r="GE60" s="91"/>
      <c r="GF60" s="91"/>
      <c r="GG60" s="91"/>
      <c r="GH60" s="91"/>
    </row>
    <row r="61" spans="1:190" ht="12.75">
      <c r="A61" s="20"/>
      <c r="B61" s="20"/>
      <c r="C61" s="37">
        <v>23</v>
      </c>
      <c r="D61" s="116"/>
      <c r="E61" s="116"/>
      <c r="F61" s="116"/>
      <c r="G61" s="116"/>
      <c r="H61" s="116"/>
      <c r="I61" s="116"/>
      <c r="J61" s="116"/>
      <c r="K61" s="116"/>
      <c r="L61" s="116"/>
      <c r="M61" s="116"/>
      <c r="N61" s="38"/>
      <c r="O61" s="20"/>
      <c r="P61" s="44"/>
      <c r="Q61" s="44"/>
      <c r="R61" s="44"/>
      <c r="S61" s="44"/>
      <c r="T61" s="39">
        <f>BY61</f>
        <v>999999</v>
      </c>
      <c r="U61" s="40">
        <f>BZ61*W61</f>
        <v>0</v>
      </c>
      <c r="V61" s="39">
        <f>CA61</f>
        <v>0</v>
      </c>
      <c r="W61" s="28">
        <f>IF(AND(P61="",Q61="",R61="",S61=""),0,1)*$EI$61</f>
        <v>0</v>
      </c>
      <c r="X61" s="38"/>
      <c r="Y61" s="44"/>
      <c r="Z61" s="44"/>
      <c r="AA61" s="44"/>
      <c r="AB61" s="44"/>
      <c r="AC61" s="39">
        <f>CH61</f>
        <v>999999</v>
      </c>
      <c r="AD61" s="40">
        <f>CI61*AF61</f>
        <v>0</v>
      </c>
      <c r="AE61" s="39">
        <f>CJ61</f>
        <v>0</v>
      </c>
      <c r="AF61" s="28">
        <f>IF(AND(Y61="",Z61="",AA61="",AB61=""),0,1)*$EI$61</f>
        <v>0</v>
      </c>
      <c r="AG61" s="38"/>
      <c r="AH61" s="44"/>
      <c r="AI61" s="44"/>
      <c r="AJ61" s="44"/>
      <c r="AK61" s="44"/>
      <c r="AL61" s="39">
        <f>CQ61</f>
        <v>999999</v>
      </c>
      <c r="AM61" s="40">
        <f>CR61*AO61</f>
        <v>0</v>
      </c>
      <c r="AN61" s="39">
        <f>CS61</f>
        <v>0</v>
      </c>
      <c r="AO61" s="28">
        <f>IF(AND(AH61="",AI61="",AJ61="",AK61=""),0,1)*$EI$61</f>
        <v>0</v>
      </c>
      <c r="AP61" s="38"/>
      <c r="AQ61" s="44"/>
      <c r="AR61" s="44"/>
      <c r="AS61" s="44"/>
      <c r="AT61" s="44"/>
      <c r="AU61" s="39">
        <f>CZ61</f>
        <v>999999</v>
      </c>
      <c r="AV61" s="40">
        <f>DA61*AX61</f>
        <v>0</v>
      </c>
      <c r="AW61" s="39">
        <f>DB61</f>
        <v>0</v>
      </c>
      <c r="AX61" s="28">
        <f>IF(AND(AQ61="",AR61="",AS61="",AT61=""),0,1)*$EI$61</f>
        <v>0</v>
      </c>
      <c r="AY61" s="38"/>
      <c r="AZ61" s="44"/>
      <c r="BA61" s="44"/>
      <c r="BB61" s="44"/>
      <c r="BC61" s="44"/>
      <c r="BD61" s="39">
        <f>DI61</f>
        <v>999999</v>
      </c>
      <c r="BE61" s="40">
        <f>DJ61*BG61</f>
        <v>0</v>
      </c>
      <c r="BF61" s="39">
        <f>DK61</f>
        <v>0</v>
      </c>
      <c r="BG61" s="28">
        <f>IF(AND(AZ61="",BA61="",BB61="",BC61=""),0,1)*$EI$61</f>
        <v>0</v>
      </c>
      <c r="BI61" s="41"/>
      <c r="BJ61" s="41"/>
      <c r="BK61" s="41"/>
      <c r="BL61" s="41"/>
      <c r="BM61" s="41"/>
      <c r="BN61" s="41"/>
      <c r="BO61" s="41"/>
      <c r="BP61" s="41"/>
      <c r="BQ61" s="22">
        <f>IF($BP$13&lt;=18,0,IF(D61="",0,1))</f>
        <v>0</v>
      </c>
      <c r="BS61" s="51">
        <f>0+IF(P61&gt;0,1,0)+IF(Q61&gt;0,1,0)+IF(R61&gt;0,1,0)+IF(S61&gt;0,1,0)-IF(P61="X",1,0)-IF(Q61="X",1,0)-IF(R61="X",1,0)-IF(S61="X",1,0)-IF(P61="D",1,0)-IF(Q61="D",1,0)-IF(R61="D",1,0)-IF(S61="D",1,0)</f>
        <v>0</v>
      </c>
      <c r="BT61" s="50">
        <f>0+IF(P61="D",1,0)+IF(Q61="D",1,0)+IF(R61="D",1,0)+IF(S61="D",1,0)</f>
        <v>0</v>
      </c>
      <c r="BU61" s="50">
        <f>IF(OR(P61="X",P61="A"),$D$9,IF(P61="D",$D$10,P61))</f>
        <v>0</v>
      </c>
      <c r="BV61" s="50">
        <f>IF(OR(Q61="X",Q61="A"),$D$9,IF(Q61="D",$D$10,Q61))</f>
        <v>0</v>
      </c>
      <c r="BW61" s="50">
        <f>IF(OR(R61="X",R61="A"),$D$9,IF(R61="D",$D$10,R61))</f>
        <v>0</v>
      </c>
      <c r="BX61" s="50">
        <f>IF(OR(S61="X",S61="A"),$D$9,IF(S61="D",$D$10,S61))</f>
        <v>0</v>
      </c>
      <c r="BY61" s="50">
        <f>IF($D$61="",999999,IF(SUM(BU61:BX61)=0,999999,IF($EI$61=0,999999,IF(AND(BT61=$BP$10,$A$13=1),$D$13,IF(AND(BT61=$BP$10,$A$13=0),SUM(BU61:BX61),IF(AND(BS61&lt;$BP$12,$A$11=1),$D$11,IF(AND(BS61&lt;$BP$12,$A$11=0),SUM(BU61:BX61),SUM(BU61:BX61))))))))</f>
        <v>999999</v>
      </c>
      <c r="BZ61" s="50">
        <f>1+IF(BY61&gt;BY63,1,0)+IF(BY61&gt;BY65,1,0)+IF(BY61&gt;BY17,1,0)+IF(BY61&gt;BY19,1,0)+IF(BY61&gt;BY21,1,0)+IF(BY61&gt;BY23,1,0)+IF(BY61&gt;BY25,1,0)+IF(BY61&gt;BY27,1,0)+IF(BY61&gt;BY29,1,0)+IF(BY61&gt;BY31,1,0)+IF(BY61&gt;BY33,1,0)+IF(BY61&gt;BY35,1,0)+IF(BY61&gt;BY37,1,0)+IF(BY61&gt;BY39,1,0)+IF(BY61&gt;BY41,1,0)+IF(BY61&gt;BY43,1,0)+IF(BY61&gt;BY45,1,0)+IF(BY61&gt;BY47,1,0)+IF(BY61&gt;BY49,1,0)+IF(BY61&gt;BY51,1,0)+IF(BY61&gt;BY53,1,0)+IF(BY61&gt;BY55,1,0)+IF(BY61&gt;BY57,1,0)+IF(BY61&gt;BY59,1,0)+IF(BY61&gt;BY67,1,0)+IF(BY61&gt;BY69,1,0)+IF(BY61&gt;BY71,1,0)+IF(BY61&gt;BY73,1,0)+IF(BY61&gt;BY75,1,0)+IF(BY61&gt;BY77,1,0)+IF(BY61&gt;BY79,1,0)+IF(BY61&gt;BY81,1,0)+IF(BY61&gt;BY83,1,0)+IF(BY61&gt;BY85,1,0)</f>
        <v>1</v>
      </c>
      <c r="CA61" s="54">
        <f>($C$6-BZ61+1)*$BQ$61*W61</f>
        <v>0</v>
      </c>
      <c r="CB61" s="51">
        <f>0+IF(Y61&gt;0,1,0)+IF(Z61&gt;0,1,0)+IF(AA61&gt;0,1,0)+IF(AB61&gt;0,1,0)-IF(Y61="X",1,0)-IF(Z61="X",1,0)-IF(AA61="X",1,0)-IF(AB61="X",1,0)-IF(Y61="D",1,0)-IF(Z61="D",1,0)-IF(AA61="D",1,0)-IF(AB61="D",1,0)</f>
        <v>0</v>
      </c>
      <c r="CC61" s="50">
        <f>0+IF(Y61="D",1,0)+IF(Z61="D",1,0)+IF(AA61="D",1,0)+IF(AB61="D",1,0)</f>
        <v>0</v>
      </c>
      <c r="CD61" s="50">
        <f>IF(OR(Y61="X",Y61="A"),$D$9,IF(Y61="D",$D$10,Y61))</f>
        <v>0</v>
      </c>
      <c r="CE61" s="50">
        <f>IF(OR(Z61="X",Z61="A"),$D$9,IF(Z61="D",$D$10,Z61))</f>
        <v>0</v>
      </c>
      <c r="CF61" s="50">
        <f>IF(OR(AA61="X",AA61="A"),$D$9,IF(AA61="D",$D$10,AA61))</f>
        <v>0</v>
      </c>
      <c r="CG61" s="50">
        <f>IF(OR(AB61="X",AB61="A"),$D$9,IF(AB61="D",$D$10,AB61))</f>
        <v>0</v>
      </c>
      <c r="CH61" s="50">
        <f>IF($D$61="",999999,IF(SUM(CD61:CG61)=0,999999,IF($EI$61=0,999999,IF(AND(CC61=$BP$10,$A$13=1),$D$13,IF(AND(CC61=$BP$10,$A$13=0),SUM(CD61:CG61),IF(AND(CB61&lt;$BP$12,$A$11=1),$D$11,IF(AND(CB61&lt;$BP$12,$A$11=0),SUM(CD61:CG61),SUM(CD61:CG61))))))))</f>
        <v>999999</v>
      </c>
      <c r="CI61" s="50">
        <f>1+IF(CH61&gt;CH63,1,0)+IF(CH61&gt;CH65,1,0)+IF(CH61&gt;CH17,1,0)+IF(CH61&gt;CH19,1,0)+IF(CH61&gt;CH21,1,0)+IF(CH61&gt;CH23,1,0)+IF(CH61&gt;CH25,1,0)+IF(CH61&gt;CH27,1,0)+IF(CH61&gt;CH29,1,0)+IF(CH61&gt;CH31,1,0)+IF(CH61&gt;CH33,1,0)+IF(CH61&gt;CH35,1,0)+IF(CH61&gt;CH37,1,0)+IF(CH61&gt;CH39,1,0)+IF(CH61&gt;CH41,1,0)+IF(CH61&gt;CH43,1,0)+IF(CH61&gt;CH45,1,0)+IF(CH61&gt;CH47,1,0)+IF(CH61&gt;CH49,1,0)+IF(CH61&gt;CH51,1,0)+IF(CH61&gt;CH53,1,0)+IF(CH61&gt;CH55,1,0)+IF(CH61&gt;CH57,1,0)+IF(CH61&gt;CH59,1,0)+IF(CH61&gt;CH67,1,0)+IF(CH61&gt;CH69,1,0)+IF(CH61&gt;CH71,1,0)+IF(CH61&gt;CH73,1,0)+IF(CH61&gt;CH75,1,0)+IF(CH61&gt;CH77,1,0)+IF(CH61&gt;CH79,1,0)+IF(CH61&gt;CH81,1,0)+IF(CH61&gt;CH83,1,0)+IF(CH61&gt;CH85,1,0)</f>
        <v>1</v>
      </c>
      <c r="CJ61" s="54">
        <f>($C$6-CI61+1)*$BQ$61*AF61</f>
        <v>0</v>
      </c>
      <c r="CK61" s="51">
        <f>0+IF(AH61&gt;0,1,0)+IF(AI61&gt;0,1,0)+IF(AJ61&gt;0,1,0)+IF(AK61&gt;0,1,0)-IF(AH61="X",1,0)-IF(AI61="X",1,0)-IF(AJ61="X",1,0)-IF(AK61="X",1,0)-IF(AH61="D",1,0)-IF(AI61="D",1,0)-IF(AJ61="D",1,0)-IF(AK61="D",1,0)</f>
        <v>0</v>
      </c>
      <c r="CL61" s="50">
        <f>0+IF(AH61="D",1,0)+IF(AI61="D",1,0)+IF(AJ61="D",1,0)+IF(AK61="D",1,0)</f>
        <v>0</v>
      </c>
      <c r="CM61" s="50">
        <f>IF(OR(AH61="X",AH61="A"),$D$9,IF(AH61="D",$D$10,AH61))</f>
        <v>0</v>
      </c>
      <c r="CN61" s="50">
        <f>IF(OR(AI61="X",AI61="A"),$D$9,IF(AI61="D",$D$10,AI61))</f>
        <v>0</v>
      </c>
      <c r="CO61" s="50">
        <f>IF(OR(AJ61="X",AJ61="A"),$D$9,IF(AJ61="D",$D$10,AJ61))</f>
        <v>0</v>
      </c>
      <c r="CP61" s="50">
        <f>IF(OR(AK61="X",AK61="A"),$D$9,IF(AK61="D",$D$10,AK61))</f>
        <v>0</v>
      </c>
      <c r="CQ61" s="50">
        <f>IF($D$61="",999999,IF(SUM(CM61:CP61)=0,999999,IF($EI$61=0,999999,IF(AND(CL61=$BP$10,$A$13=1),$D$13,IF(AND(CL61=$BP$10,$A$13=0),SUM(CM61:CP61),IF(AND(CK61&lt;$BP$12,$A$11=1),$D$11,IF(AND(CK61&lt;$BP$12,$A$11=0),SUM(CM61:CP61),SUM(CM61:CP61))))))))</f>
        <v>999999</v>
      </c>
      <c r="CR61" s="50">
        <f>1+IF(CQ61&gt;CQ63,1,0)+IF(CQ61&gt;CQ65,1,0)+IF(CQ61&gt;CQ17,1,0)+IF(CQ61&gt;CQ19,1,0)+IF(CQ61&gt;CQ21,1,0)+IF(CQ61&gt;CQ23,1,0)+IF(CQ61&gt;CQ25,1,0)+IF(CQ61&gt;CQ27,1,0)+IF(CQ61&gt;CQ29,1,0)+IF(CQ61&gt;CQ31,1,0)+IF(CQ61&gt;CQ33,1,0)+IF(CQ61&gt;CQ35,1,0)+IF(CQ61&gt;CQ37,1,0)+IF(CQ61&gt;CQ39,1,0)+IF(CQ61&gt;CQ41,1,0)+IF(CQ61&gt;CQ43,1,0)+IF(CQ61&gt;CQ45,1,0)+IF(CQ61&gt;CQ47,1,0)+IF(CQ61&gt;CQ49,1,0)+IF(CQ61&gt;CQ51,1,0)+IF(CQ61&gt;CQ53,1,0)+IF(CQ61&gt;CQ55,1,0)+IF(CQ61&gt;CQ57,1,0)+IF(CQ61&gt;CQ59,1,0)+IF(CQ61&gt;CQ67,1,0)+IF(CQ61&gt;CQ69,1,0)+IF(CQ61&gt;CQ71,1,0)+IF(CQ61&gt;CQ73,1,0)+IF(CQ61&gt;CQ75,1,0)+IF(CQ61&gt;CQ77,1,0)+IF(CQ61&gt;CQ79,1,0)+IF(CQ61&gt;CQ81,1,0)+IF(CQ61&gt;CQ83,1,0)+IF(CQ61&gt;CQ85,1,0)</f>
        <v>1</v>
      </c>
      <c r="CS61" s="54">
        <f>($C$6-CR61+1)*$BQ$61*AO61</f>
        <v>0</v>
      </c>
      <c r="CT61" s="51">
        <f>0+IF(AQ61&gt;0,1,0)+IF(AR61&gt;0,1,0)+IF(AS61&gt;0,1,0)+IF(AT61&gt;0,1,0)-IF(AQ61="X",1,0)-IF(AR61="X",1,0)-IF(AS61="X",1,0)-IF(AT61="X",1,0)-IF(AQ61="D",1,0)-IF(AR61="D",1,0)-IF(AS61="D",1,0)-IF(AT61="D",1,0)</f>
        <v>0</v>
      </c>
      <c r="CU61" s="50">
        <f>0+IF(AQ61="D",1,0)+IF(AR61="D",1,0)+IF(AS61="D",1,0)+IF(AT61="D",1,0)</f>
        <v>0</v>
      </c>
      <c r="CV61" s="50">
        <f>IF(OR(AQ61="X",AQ61="A"),$D$9,IF(AQ61="D",$D$10,AQ61))</f>
        <v>0</v>
      </c>
      <c r="CW61" s="50">
        <f>IF(OR(AR61="X",AR61="A"),$D$9,IF(AR61="D",$D$10,AR61))</f>
        <v>0</v>
      </c>
      <c r="CX61" s="50">
        <f>IF(OR(AS61="X",AS61="A"),$D$9,IF(AS61="D",$D$10,AS61))</f>
        <v>0</v>
      </c>
      <c r="CY61" s="50">
        <f>IF(OR(AT61="X",AT61="A"),$D$9,IF(AT61="D",$D$10,AT61))</f>
        <v>0</v>
      </c>
      <c r="CZ61" s="50">
        <f>IF($D$61="",999999,IF(SUM(CV61:CY61)=0,999999,IF($EI$61=0,999999,IF(AND(CU61=$BP$10,$A$13=1),$D$13,IF(AND(CU61=$BP$10,$A$13=0),SUM(CV61:CY61),IF(AND(CT61&lt;$BP$12,$A$11=1),$D$11,IF(AND(CT61&lt;$BP$12,$A$11=0),SUM(CV61:CY61),SUM(CV61:CY61))))))))</f>
        <v>999999</v>
      </c>
      <c r="DA61" s="50">
        <f>1+IF(CZ61&gt;CZ63,1,0)+IF(CZ61&gt;CZ65,1,0)+IF(CZ61&gt;CZ17,1,0)+IF(CZ61&gt;CZ19,1,0)+IF(CZ61&gt;CZ21,1,0)+IF(CZ61&gt;CZ23,1,0)+IF(CZ61&gt;CZ25,1,0)+IF(CZ61&gt;CZ27,1,0)+IF(CZ61&gt;CZ29,1,0)+IF(CZ61&gt;CZ31,1,0)+IF(CZ61&gt;CZ33,1,0)+IF(CZ61&gt;CZ35,1,0)+IF(CZ61&gt;CZ37,1,0)+IF(CZ61&gt;CZ39,1,0)+IF(CZ61&gt;CZ41,1,0)+IF(CZ61&gt;CZ43,1,0)+IF(CZ61&gt;CZ45,1,0)+IF(CZ61&gt;CZ47,1,0)+IF(CZ61&gt;CZ49,1,0)+IF(CZ61&gt;CZ51,1,0)+IF(CZ61&gt;CZ53,1,0)+IF(CZ61&gt;CZ55,1,0)+IF(CZ61&gt;CZ57,1,0)+IF(CZ61&gt;CZ59,1,0)+IF(CZ61&gt;CZ67,1,0)+IF(CZ61&gt;CZ69,1,0)+IF(CZ61&gt;CZ71,1,0)+IF(CZ61&gt;CZ73,1,0)+IF(CZ61&gt;CZ75,1,0)+IF(CZ61&gt;CZ77,1,0)+IF(CZ61&gt;CZ79,1,0)+IF(CZ61&gt;CZ81,1,0)+IF(CZ61&gt;CZ83,1,0)+IF(CZ61&gt;CZ85,1,0)</f>
        <v>1</v>
      </c>
      <c r="DB61" s="54">
        <f>($C$6-DA61+1)*$BQ$61*AX61</f>
        <v>0</v>
      </c>
      <c r="DC61" s="51">
        <f>0+IF(AZ61&gt;0,1,0)+IF(BA61&gt;0,1,0)+IF(BB61&gt;0,1,0)+IF(BC61&gt;0,1,0)-IF(AZ61="X",1,0)-IF(BA61="X",1,0)-IF(BB61="X",1,0)-IF(BC61="X",1,0)-IF(AZ61="D",1,0)-IF(BA61="D",1,0)-IF(BB61="D",1,0)-IF(BC61="D",1,0)</f>
        <v>0</v>
      </c>
      <c r="DD61" s="50">
        <f>0+IF(AZ61="D",1,0)+IF(BA61="D",1,0)+IF(BB61="D",1,0)+IF(BC61="D",1,0)</f>
        <v>0</v>
      </c>
      <c r="DE61" s="50">
        <f>IF(OR(AZ61="X",AZ61="A"),$D$9,IF(AZ61="D",$D$10,AZ61))</f>
        <v>0</v>
      </c>
      <c r="DF61" s="50">
        <f>IF(OR(BA61="X",BA61="A"),$D$9,IF(BA61="D",$D$10,BA61))</f>
        <v>0</v>
      </c>
      <c r="DG61" s="50">
        <f>IF(OR(BB61="X",BB61="A"),$D$9,IF(BB61="D",$D$10,BB61))</f>
        <v>0</v>
      </c>
      <c r="DH61" s="50">
        <f>IF(OR(BC61="X",BC61="A"),$D$9,IF(BC61="D",$D$10,BC61))</f>
        <v>0</v>
      </c>
      <c r="DI61" s="50">
        <f>IF($D$61="",999999,IF(SUM(DE61:DH61)=0,999999,IF($EI$61=0,999999,IF(AND(DD61=$BP$10,$A$13=1),$D$13,IF(AND(DD61=$BP$10,$A$13=0),SUM(DE61:DH61),IF(AND(DC61&lt;$BP$12,$A$11=1),$D$11,IF(AND(DC61&lt;$BP$12,$A$11=0),SUM(DE61:DH61),SUM(DE61:DH61))))))))</f>
        <v>999999</v>
      </c>
      <c r="DJ61" s="50">
        <f>1+IF(DI61&gt;DI63,1,0)+IF(DI61&gt;DI65,1,0)+IF(DI61&gt;DI17,1,0)+IF(DI61&gt;DI19,1,0)+IF(DI61&gt;DI21,1,0)+IF(DI61&gt;DI23,1,0)+IF(DI61&gt;DI25,1,0)+IF(DI61&gt;DI27,1,0)+IF(DI61&gt;DI29,1,0)+IF(DI61&gt;DI31,1,0)+IF(DI61&gt;DI33,1,0)+IF(DI61&gt;DI35,1,0)+IF(DI61&gt;DI37,1,0)+IF(DI61&gt;DI39,1,0)+IF(DI61&gt;DI41,1,0)+IF(DI61&gt;DI43,1,0)+IF(DI61&gt;DI45,1,0)+IF(DI61&gt;DI47,1,0)+IF(DI61&gt;DI49,1,0)+IF(DI61&gt;DI51,1,0)+IF(DI61&gt;DI53,1,0)+IF(DI61&gt;DI55,1,0)+IF(DI61&gt;DI57,1,0)+IF(DI61&gt;DI59,1,0)+IF(DI61&gt;DI67,1,0)+IF(DI61&gt;DI69,1,0)+IF(DI61&gt;DI71,1,0)+IF(DI61&gt;DI73,1,0)+IF(DI61&gt;DI75,1,0)+IF(DI61&gt;DI77,1,0)+IF(DI61&gt;DI79,1,0)+IF(DI61&gt;DI81,1,0)+IF(DI61&gt;DI83,1,0)+IF(DI61&gt;DI85,1,0)</f>
        <v>1</v>
      </c>
      <c r="DK61" s="54">
        <f>($C$6-DJ61+1)*$BQ$61*BG61</f>
        <v>0</v>
      </c>
      <c r="DM61" s="11"/>
      <c r="DN61" s="69">
        <f>1+IF(DO61&lt;DO17,1)+IF(DO61&lt;DO19,1)+IF(DO61&lt;DO21,1)+IF(DO61&lt;DO23,1)+IF(DO61&lt;DO25,1)+IF(DO61&lt;DO27,1)+IF(DO61&lt;DO29,1)+IF(DO61&lt;DO31,1)+IF(DO61&lt;DO33,1)+IF(DO61&lt;DO35,1)+IF(DO61&lt;DO37,1)+IF(DO61&lt;DO39,1)+IF(DO61&lt;DO41,1)+IF(DO61&lt;DO43,1)+IF(DO61&lt;DO45,1)+IF(DO61&lt;DO47,1)+IF(DO61&lt;DO49,1)+IF(DO61&lt;DO51,1)+IF(DO61&lt;DO53,1)+IF(DO61&lt;DO55,1)+IF(DO61&lt;DO57,1)+IF(DO61&lt;DO59,1)+IF(DO61&lt;DO63,1)+IF(DO61&lt;DO65,1)+IF(DO61&lt;DO67,1)+IF(DO61&lt;DO69,1)+IF(DO61&lt;DO71,1)+IF(DO61&lt;DO73,1)+IF(DO61&lt;DO75,1)+IF(DO61&lt;DO77,1)+IF(DO61&lt;DO79,1)+IF(DO61&lt;DO81,1)+IF(DO61&lt;DO83,1)+IF(DO61&lt;DO85,1)</f>
        <v>13</v>
      </c>
      <c r="DO61" s="45">
        <f>DS61+0.23</f>
        <v>0.23</v>
      </c>
      <c r="DP61" s="7"/>
      <c r="DQ61" s="43">
        <f>DN61</f>
        <v>13</v>
      </c>
      <c r="DR61" s="8">
        <f>1+IF(DS61&lt;DS17,1)+IF(DS61&lt;DS19,1)+IF(DS61&lt;DS21,1)+IF(DS61&lt;DS23,1)+IF(DS61&lt;DS25,1)+IF(DS61&lt;DS27,1)+IF(DS61&lt;DS29,1)+IF(DS61&lt;DS31,1)+IF(DS61&lt;DS33,1)+IF(DS61&lt;DS35,1)+IF(DS61&lt;DS37,1)+IF(DS61&lt;DS39,1)+IF(DS61&lt;DS41,1)+IF(DS61&lt;DS43,1)+IF(DS61&lt;DS45,1)+IF(DS61&lt;DS47,1)+IF(DS61&lt;DS49,1)+IF(DS61&lt;DS51,1)+IF(DS61&lt;DS53,1)+IF(DS61&lt;DS55,1)+IF(DS61&lt;DS57,1)+IF(DS61&lt;DS59,1)+IF(DS61&lt;DS63,1)+IF(DS61&lt;DS65,1)+IF(DS61&lt;DS67,1)+IF(DS61&lt;DS69,1)+IF(DS61&lt;DS71,1)+IF(DS61&lt;DS73,1)+IF(DS61&lt;DS75,1)+IF(DS61&lt;DS77,1)+IF(DS61&lt;DS79,1)+IF(DS61&lt;DS81,1)+IF(DS61&lt;DS83,1)+IF(DS61&lt;DS85,1)</f>
        <v>1</v>
      </c>
      <c r="DS61" s="59">
        <f>(((DU61*10000000)+(500000-DV61)+(5000-EB61))*EI61)+IF(DT61="",0,1)</f>
        <v>0</v>
      </c>
      <c r="DT61" s="8">
        <f>IF(D61="","",D61)</f>
      </c>
      <c r="DU61" s="8">
        <f>SUM(V61,AE61,AN61,AW61,BF61)*EI61</f>
        <v>0</v>
      </c>
      <c r="DV61" s="8">
        <f>0+IF(BY61&lt;999999,BY61,0)+IF(CH61&lt;999999,CH61,0)+IF(CQ61&lt;999999,CQ61,0)+IF(CZ61&lt;999999,CZ61,0)+IF(DI61&lt;999999,DI61,0)*EI61</f>
        <v>0</v>
      </c>
      <c r="DW61" s="8">
        <f>BZ61*W61*EI61</f>
        <v>0</v>
      </c>
      <c r="DX61" s="8">
        <f>CI61*AF61*EI61</f>
        <v>0</v>
      </c>
      <c r="DY61" s="8">
        <f>CR61*AO61*EI61</f>
        <v>0</v>
      </c>
      <c r="DZ61" s="8">
        <f>DA61*AX61*EI61</f>
        <v>0</v>
      </c>
      <c r="EA61" s="8">
        <f>DJ61*BG61*EI61</f>
        <v>0</v>
      </c>
      <c r="EB61" s="8">
        <f>SUM(DW61:EA61)</f>
        <v>0</v>
      </c>
      <c r="EC61" s="8">
        <f>IF(0+(IF(Q61="X",1,0)+(IF(R61="X",1,0)+(IF(S61="X",1,0)+(IF(P61="X",1,0)))))&gt;=$BP$10,1,0)</f>
        <v>1</v>
      </c>
      <c r="ED61" s="8">
        <f>IF(0+(IF(Z61="X",1,0)+(IF(AA61="X",1,0)+(IF(AB61="X",1,0)+(IF(Y61="X",1,0)))))&gt;=$BP$10,1,0)</f>
        <v>1</v>
      </c>
      <c r="EE61" s="8">
        <f>IF(0+(IF(AI61="X",1,0)+(IF(AJ61="X",1,0)+(IF(AK61="X",1,0)+(IF(AH61="X",1,0)))))&gt;=$BP$10,1,0)</f>
        <v>1</v>
      </c>
      <c r="EF61" s="8">
        <f>IF(0+(IF(AR61="X",1,0)+(IF(AS61="X",1,0)+(IF(AT61="X",1,0)+(IF(AQ61="X",1,0)))))&gt;=$BP$10,1,0)</f>
        <v>1</v>
      </c>
      <c r="EG61" s="8">
        <f>IF(0+(IF(BA61="X",1,0)+(IF(BB61="X",1,0)+(IF(BC61="X",1,0)+(IF(AZ61="X",1,0)))))&gt;=$BP$10,1,0)</f>
        <v>1</v>
      </c>
      <c r="EH61" s="8">
        <f>SUM(EC61:EG61)*$A$15</f>
        <v>5</v>
      </c>
      <c r="EI61" s="8">
        <f>IF(EH61&gt;=2,0,BQ61)</f>
        <v>0</v>
      </c>
      <c r="EJ61" s="1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1"/>
      <c r="FU61" s="91"/>
      <c r="FV61" s="91"/>
      <c r="FW61" s="91"/>
      <c r="FX61" s="91"/>
      <c r="FY61" s="91"/>
      <c r="FZ61" s="91"/>
      <c r="GA61" s="91"/>
      <c r="GB61" s="91"/>
      <c r="GC61" s="91"/>
      <c r="GD61" s="91"/>
      <c r="GE61" s="91"/>
      <c r="GF61" s="91"/>
      <c r="GG61" s="91"/>
      <c r="GH61" s="91"/>
    </row>
    <row r="62" spans="1:190" ht="6" customHeight="1">
      <c r="A62" s="20"/>
      <c r="B62" s="20"/>
      <c r="C62" s="37"/>
      <c r="D62" s="20"/>
      <c r="E62" s="20"/>
      <c r="F62" s="20"/>
      <c r="G62" s="20"/>
      <c r="H62" s="20"/>
      <c r="I62" s="20"/>
      <c r="J62" s="20"/>
      <c r="K62" s="20"/>
      <c r="L62" s="20"/>
      <c r="M62" s="20"/>
      <c r="N62" s="20"/>
      <c r="O62" s="20"/>
      <c r="P62" s="38"/>
      <c r="Q62" s="38"/>
      <c r="R62" s="38"/>
      <c r="S62" s="38"/>
      <c r="T62" s="38"/>
      <c r="U62" s="38"/>
      <c r="V62" s="38"/>
      <c r="W62" s="28"/>
      <c r="X62" s="38"/>
      <c r="Y62" s="38"/>
      <c r="Z62" s="38"/>
      <c r="AA62" s="38"/>
      <c r="AB62" s="38"/>
      <c r="AC62" s="38"/>
      <c r="AD62" s="38"/>
      <c r="AE62" s="38"/>
      <c r="AF62" s="28"/>
      <c r="AG62" s="38"/>
      <c r="AH62" s="38"/>
      <c r="AI62" s="38"/>
      <c r="AJ62" s="38"/>
      <c r="AK62" s="38"/>
      <c r="AL62" s="38"/>
      <c r="AM62" s="38"/>
      <c r="AN62" s="38"/>
      <c r="AO62" s="28"/>
      <c r="AP62" s="38"/>
      <c r="AQ62" s="38"/>
      <c r="AR62" s="38"/>
      <c r="AS62" s="38"/>
      <c r="AT62" s="38"/>
      <c r="AU62" s="38"/>
      <c r="AV62" s="38"/>
      <c r="AW62" s="38"/>
      <c r="AX62" s="28"/>
      <c r="AY62" s="38"/>
      <c r="AZ62" s="38"/>
      <c r="BA62" s="38"/>
      <c r="BB62" s="38"/>
      <c r="BC62" s="38"/>
      <c r="BD62" s="38"/>
      <c r="BE62" s="38"/>
      <c r="BF62" s="38"/>
      <c r="BG62" s="28"/>
      <c r="BI62" s="41"/>
      <c r="BJ62" s="41"/>
      <c r="BK62" s="41"/>
      <c r="BL62" s="41"/>
      <c r="BM62" s="41"/>
      <c r="BN62" s="41"/>
      <c r="BO62" s="41"/>
      <c r="BP62" s="41"/>
      <c r="BQ62" s="22"/>
      <c r="BS62" s="51"/>
      <c r="BT62" s="50"/>
      <c r="BU62" s="50"/>
      <c r="BV62" s="50"/>
      <c r="BW62" s="50"/>
      <c r="BX62" s="50"/>
      <c r="BY62" s="50"/>
      <c r="BZ62" s="50"/>
      <c r="CA62" s="54"/>
      <c r="CB62" s="51"/>
      <c r="CC62" s="50"/>
      <c r="CD62" s="50"/>
      <c r="CE62" s="50"/>
      <c r="CF62" s="50"/>
      <c r="CG62" s="50"/>
      <c r="CH62" s="50"/>
      <c r="CI62" s="50"/>
      <c r="CJ62" s="54"/>
      <c r="CK62" s="51"/>
      <c r="CL62" s="50"/>
      <c r="CM62" s="50"/>
      <c r="CN62" s="50"/>
      <c r="CO62" s="50"/>
      <c r="CP62" s="50"/>
      <c r="CQ62" s="50"/>
      <c r="CR62" s="50"/>
      <c r="CS62" s="54"/>
      <c r="CT62" s="51"/>
      <c r="CU62" s="50"/>
      <c r="CV62" s="50"/>
      <c r="CW62" s="50"/>
      <c r="CX62" s="50"/>
      <c r="CY62" s="50"/>
      <c r="CZ62" s="50"/>
      <c r="DA62" s="50"/>
      <c r="DB62" s="54"/>
      <c r="DC62" s="51"/>
      <c r="DD62" s="50"/>
      <c r="DE62" s="50"/>
      <c r="DF62" s="50"/>
      <c r="DG62" s="50"/>
      <c r="DH62" s="50"/>
      <c r="DI62" s="50"/>
      <c r="DJ62" s="50"/>
      <c r="DK62" s="54"/>
      <c r="DM62" s="11"/>
      <c r="DN62" s="69"/>
      <c r="DO62" s="58"/>
      <c r="DP62" s="7"/>
      <c r="DQ62" s="43"/>
      <c r="DR62" s="69"/>
      <c r="DS62" s="60"/>
      <c r="DT62" s="39"/>
      <c r="DU62" s="39"/>
      <c r="DV62" s="39"/>
      <c r="DW62" s="39"/>
      <c r="DX62" s="39"/>
      <c r="DY62" s="39"/>
      <c r="DZ62" s="39"/>
      <c r="EA62" s="39"/>
      <c r="EB62" s="39"/>
      <c r="EC62" s="39"/>
      <c r="ED62" s="39"/>
      <c r="EE62" s="39"/>
      <c r="EF62" s="39"/>
      <c r="EG62" s="39"/>
      <c r="EH62" s="39"/>
      <c r="EI62" s="39"/>
      <c r="EJ62" s="1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1"/>
      <c r="FU62" s="91"/>
      <c r="FV62" s="91"/>
      <c r="FW62" s="91"/>
      <c r="FX62" s="91"/>
      <c r="FY62" s="91"/>
      <c r="FZ62" s="91"/>
      <c r="GA62" s="91"/>
      <c r="GB62" s="91"/>
      <c r="GC62" s="91"/>
      <c r="GD62" s="91"/>
      <c r="GE62" s="91"/>
      <c r="GF62" s="91"/>
      <c r="GG62" s="91"/>
      <c r="GH62" s="91"/>
    </row>
    <row r="63" spans="1:190" ht="12.75">
      <c r="A63" s="20"/>
      <c r="B63" s="20"/>
      <c r="C63" s="37">
        <v>24</v>
      </c>
      <c r="D63" s="116"/>
      <c r="E63" s="116"/>
      <c r="F63" s="116"/>
      <c r="G63" s="116"/>
      <c r="H63" s="116"/>
      <c r="I63" s="116"/>
      <c r="J63" s="116"/>
      <c r="K63" s="116"/>
      <c r="L63" s="116"/>
      <c r="M63" s="116"/>
      <c r="N63" s="38"/>
      <c r="O63" s="20"/>
      <c r="P63" s="44"/>
      <c r="Q63" s="44"/>
      <c r="R63" s="44"/>
      <c r="S63" s="44"/>
      <c r="T63" s="39">
        <f>BY63</f>
        <v>999999</v>
      </c>
      <c r="U63" s="40">
        <f>BZ63*W63</f>
        <v>0</v>
      </c>
      <c r="V63" s="39">
        <f>CA63</f>
        <v>0</v>
      </c>
      <c r="W63" s="28">
        <f>IF(AND(P63="",Q63="",R63="",S63=""),0,1)*$EI$63</f>
        <v>0</v>
      </c>
      <c r="X63" s="38"/>
      <c r="Y63" s="44"/>
      <c r="Z63" s="44"/>
      <c r="AA63" s="44"/>
      <c r="AB63" s="44"/>
      <c r="AC63" s="39">
        <f>CH63</f>
        <v>999999</v>
      </c>
      <c r="AD63" s="40">
        <f>CI63*AF63</f>
        <v>0</v>
      </c>
      <c r="AE63" s="39">
        <f>CJ63</f>
        <v>0</v>
      </c>
      <c r="AF63" s="28">
        <f>IF(AND(Y63="",Z63="",AA63="",AB63=""),0,1)*$EI$63</f>
        <v>0</v>
      </c>
      <c r="AG63" s="38"/>
      <c r="AH63" s="44"/>
      <c r="AI63" s="44"/>
      <c r="AJ63" s="44"/>
      <c r="AK63" s="44"/>
      <c r="AL63" s="39">
        <f>CQ63</f>
        <v>999999</v>
      </c>
      <c r="AM63" s="40">
        <f>CR63*AO63</f>
        <v>0</v>
      </c>
      <c r="AN63" s="39">
        <f>CS63</f>
        <v>0</v>
      </c>
      <c r="AO63" s="28">
        <f>IF(AND(AH63="",AI63="",AJ63="",AK63=""),0,1)*$EI$63</f>
        <v>0</v>
      </c>
      <c r="AP63" s="38"/>
      <c r="AQ63" s="44"/>
      <c r="AR63" s="44"/>
      <c r="AS63" s="44"/>
      <c r="AT63" s="44"/>
      <c r="AU63" s="39">
        <f>CZ63</f>
        <v>999999</v>
      </c>
      <c r="AV63" s="40">
        <f>DA63*AX63</f>
        <v>0</v>
      </c>
      <c r="AW63" s="39">
        <f>DB63</f>
        <v>0</v>
      </c>
      <c r="AX63" s="28">
        <f>IF(AND(AQ63="",AR63="",AS63="",AT63=""),0,1)*$EI$63</f>
        <v>0</v>
      </c>
      <c r="AY63" s="38"/>
      <c r="AZ63" s="44"/>
      <c r="BA63" s="44"/>
      <c r="BB63" s="44"/>
      <c r="BC63" s="44"/>
      <c r="BD63" s="39">
        <f>DI63</f>
        <v>999999</v>
      </c>
      <c r="BE63" s="40">
        <f>DJ63*BG63</f>
        <v>0</v>
      </c>
      <c r="BF63" s="39">
        <f>DK63</f>
        <v>0</v>
      </c>
      <c r="BG63" s="28">
        <f>IF(AND(AZ63="",BA63="",BB63="",BC63=""),0,1)*$EI$63</f>
        <v>0</v>
      </c>
      <c r="BI63" s="41"/>
      <c r="BJ63" s="41"/>
      <c r="BK63" s="41"/>
      <c r="BL63" s="41"/>
      <c r="BM63" s="41"/>
      <c r="BN63" s="41"/>
      <c r="BO63" s="41"/>
      <c r="BP63" s="41"/>
      <c r="BQ63" s="22">
        <f>IF($BP$13&lt;=18,0,IF(D63="",0,1))</f>
        <v>0</v>
      </c>
      <c r="BS63" s="51">
        <f>0+IF(P63&gt;0,1,0)+IF(Q63&gt;0,1,0)+IF(R63&gt;0,1,0)+IF(S63&gt;0,1,0)-IF(P63="X",1,0)-IF(Q63="X",1,0)-IF(R63="X",1,0)-IF(S63="X",1,0)-IF(P63="D",1,0)-IF(Q63="D",1,0)-IF(R63="D",1,0)-IF(S63="D",1,0)</f>
        <v>0</v>
      </c>
      <c r="BT63" s="50">
        <f>0+IF(P63="D",1,0)+IF(Q63="D",1,0)+IF(R63="D",1,0)+IF(S63="D",1,0)</f>
        <v>0</v>
      </c>
      <c r="BU63" s="50">
        <f>IF(OR(P63="X",P63="A"),$D$9,IF(P63="D",$D$10,P63))</f>
        <v>0</v>
      </c>
      <c r="BV63" s="50">
        <f>IF(OR(Q63="X",Q63="A"),$D$9,IF(Q63="D",$D$10,Q63))</f>
        <v>0</v>
      </c>
      <c r="BW63" s="50">
        <f>IF(OR(R63="X",R63="A"),$D$9,IF(R63="D",$D$10,R63))</f>
        <v>0</v>
      </c>
      <c r="BX63" s="50">
        <f>IF(OR(S63="X",S63="A"),$D$9,IF(S63="D",$D$10,S63))</f>
        <v>0</v>
      </c>
      <c r="BY63" s="50">
        <f>IF($D$63="",999999,IF(SUM(BU63:BX63)=0,999999,IF($EI$63=0,999999,IF(AND(BT63=$BP$10,$A$13=1),$D$13,IF(AND(BT63=$BP$10,$A$13=0),SUM(BU63:BX63),IF(AND(BS63&lt;$BP$12,$A$11=1),$D$11,IF(AND(BS63&lt;$BP$12,$A$11=0),SUM(BU63:BX63),SUM(BU63:BX63))))))))</f>
        <v>999999</v>
      </c>
      <c r="BZ63" s="50">
        <f>1+IF(BY63&gt;BY65,1,0)+IF(BY63&gt;BY17,1,0)+IF(BY63&gt;BY19,1,0)+IF(BY63&gt;BY21,1,0)+IF(BY63&gt;BY23,1,0)+IF(BY63&gt;BY25,1,0)+IF(BY63&gt;BY27,1,0)+IF(BY63&gt;BY29,1,0)+IF(BY63&gt;BY31,1,0)+IF(BY63&gt;BY33,1,0)+IF(BY63&gt;BY35,1,0)+IF(BY63&gt;BY37,1,0)+IF(BY63&gt;BY39,1,0)+IF(BY63&gt;BY41,1,0)+IF(BY63&gt;BY43,1,0)+IF(BY63&gt;BY45,1,0)+IF(BY63&gt;BY47,1,0)+IF(BY63&gt;BY49,1,0)+IF(BY63&gt;BY51,1,0)+IF(BY63&gt;BY53,1,0)+IF(BY63&gt;BY55,1,0)+IF(BY63&gt;BY57,1,0)+IF(BY63&gt;BY59,1,0)+IF(BY63&gt;BY61,1,0)+IF(BY63&gt;BY67,1,0)+IF(BY63&gt;BY69,1,0)+IF(BY63&gt;BY71,1,0)+IF(BY63&gt;BY73,1,0)+IF(BY63&gt;BY75,1,0)+IF(BY63&gt;BY77,1,0)+IF(BY63&gt;BY79,1,0)+IF(BY63&gt;BY81,1,0)+IF(BY63&gt;BY83,1,0)+IF(BY63&gt;BY85,1,0)</f>
        <v>1</v>
      </c>
      <c r="CA63" s="54">
        <f>($C$6-BZ63+1)*$BQ$63*W63</f>
        <v>0</v>
      </c>
      <c r="CB63" s="51">
        <f>0+IF(Y63&gt;0,1,0)+IF(Z63&gt;0,1,0)+IF(AA63&gt;0,1,0)+IF(AB63&gt;0,1,0)-IF(Y63="X",1,0)-IF(Z63="X",1,0)-IF(AA63="X",1,0)-IF(AB63="X",1,0)-IF(Y63="D",1,0)-IF(Z63="D",1,0)-IF(AA63="D",1,0)-IF(AB63="D",1,0)</f>
        <v>0</v>
      </c>
      <c r="CC63" s="50">
        <f>0+IF(Y63="D",1,0)+IF(Z63="D",1,0)+IF(AA63="D",1,0)+IF(AB63="D",1,0)</f>
        <v>0</v>
      </c>
      <c r="CD63" s="50">
        <f>IF(OR(Y63="X",Y63="A"),$D$9,IF(Y63="D",$D$10,Y63))</f>
        <v>0</v>
      </c>
      <c r="CE63" s="50">
        <f>IF(OR(Z63="X",Z63="A"),$D$9,IF(Z63="D",$D$10,Z63))</f>
        <v>0</v>
      </c>
      <c r="CF63" s="50">
        <f>IF(OR(AA63="X",AA63="A"),$D$9,IF(AA63="D",$D$10,AA63))</f>
        <v>0</v>
      </c>
      <c r="CG63" s="50">
        <f>IF(OR(AB63="X",AB63="A"),$D$9,IF(AB63="D",$D$10,AB63))</f>
        <v>0</v>
      </c>
      <c r="CH63" s="50">
        <f>IF($D$63="",999999,IF(SUM(CD63:CG63)=0,999999,IF($EI$63=0,999999,IF(AND(CC63=$BP$10,$A$13=1),$D$13,IF(AND(CC63=$BP$10,$A$13=0),SUM(CD63:CG63),IF(AND(CB63&lt;$BP$12,$A$11=1),$D$11,IF(AND(CB63&lt;$BP$12,$A$11=0),SUM(CD63:CG63),SUM(CD63:CG63))))))))</f>
        <v>999999</v>
      </c>
      <c r="CI63" s="50">
        <f>1+IF(CH63&gt;CH65,1,0)+IF(CH63&gt;CH17,1,0)+IF(CH63&gt;CH19,1,0)+IF(CH63&gt;CH21,1,0)+IF(CH63&gt;CH23,1,0)+IF(CH63&gt;CH25,1,0)+IF(CH63&gt;CH27,1,0)+IF(CH63&gt;CH29,1,0)+IF(CH63&gt;CH31,1,0)+IF(CH63&gt;CH33,1,0)+IF(CH63&gt;CH35,1,0)+IF(CH63&gt;CH37,1,0)+IF(CH63&gt;CH39,1,0)+IF(CH63&gt;CH41,1,0)+IF(CH63&gt;CH43,1,0)+IF(CH63&gt;CH45,1,0)+IF(CH63&gt;CH47,1,0)+IF(CH63&gt;CH49,1,0)+IF(CH63&gt;CH51,1,0)+IF(CH63&gt;CH53,1,0)+IF(CH63&gt;CH55,1,0)+IF(CH63&gt;CH57,1,0)+IF(CH63&gt;CH59,1,0)+IF(CH63&gt;CH61,1,0)+IF(CH63&gt;CH67,1,0)+IF(CH63&gt;CH69,1,0)+IF(CH63&gt;CH71,1,0)+IF(CH63&gt;CH73,1,0)+IF(CH63&gt;CH75,1,0)+IF(CH63&gt;CH77,1,0)+IF(CH63&gt;CH79,1,0)+IF(CH63&gt;CH81,1,0)+IF(CH63&gt;CH83,1,0)+IF(CH63&gt;CH85,1,0)</f>
        <v>1</v>
      </c>
      <c r="CJ63" s="54">
        <f>($C$6-CI63+1)*$BQ$63*AF63</f>
        <v>0</v>
      </c>
      <c r="CK63" s="51">
        <f>0+IF(AH63&gt;0,1,0)+IF(AI63&gt;0,1,0)+IF(AJ63&gt;0,1,0)+IF(AK63&gt;0,1,0)-IF(AH63="X",1,0)-IF(AI63="X",1,0)-IF(AJ63="X",1,0)-IF(AK63="X",1,0)-IF(AH63="D",1,0)-IF(AI63="D",1,0)-IF(AJ63="D",1,0)-IF(AK63="D",1,0)</f>
        <v>0</v>
      </c>
      <c r="CL63" s="50">
        <f>0+IF(AH63="D",1,0)+IF(AI63="D",1,0)+IF(AJ63="D",1,0)+IF(AK63="D",1,0)</f>
        <v>0</v>
      </c>
      <c r="CM63" s="50">
        <f>IF(OR(AH63="X",AH63="A"),$D$9,IF(AH63="D",$D$10,AH63))</f>
        <v>0</v>
      </c>
      <c r="CN63" s="50">
        <f>IF(OR(AI63="X",AI63="A"),$D$9,IF(AI63="D",$D$10,AI63))</f>
        <v>0</v>
      </c>
      <c r="CO63" s="50">
        <f>IF(OR(AJ63="X",AJ63="A"),$D$9,IF(AJ63="D",$D$10,AJ63))</f>
        <v>0</v>
      </c>
      <c r="CP63" s="50">
        <f>IF(OR(AK63="X",AK63="A"),$D$9,IF(AK63="D",$D$10,AK63))</f>
        <v>0</v>
      </c>
      <c r="CQ63" s="50">
        <f>IF($D$63="",999999,IF(SUM(CM63:CP63)=0,999999,IF($EI$63=0,999999,IF(AND(CL63=$BP$10,$A$13=1),$D$13,IF(AND(CL63=$BP$10,$A$13=0),SUM(CM63:CP63),IF(AND(CK63&lt;$BP$12,$A$11=1),$D$11,IF(AND(CK63&lt;$BP$12,$A$11=0),SUM(CM63:CP63),SUM(CM63:CP63))))))))</f>
        <v>999999</v>
      </c>
      <c r="CR63" s="50">
        <f>1+IF(CQ63&gt;CQ65,1,0)+IF(CQ63&gt;CQ17,1,0)+IF(CQ63&gt;CQ19,1,0)+IF(CQ63&gt;CQ21,1,0)+IF(CQ63&gt;CQ23,1,0)+IF(CQ63&gt;CQ25,1,0)+IF(CQ63&gt;CQ27,1,0)+IF(CQ63&gt;CQ29,1,0)+IF(CQ63&gt;CQ31,1,0)+IF(CQ63&gt;CQ33,1,0)+IF(CQ63&gt;CQ35,1,0)+IF(CQ63&gt;CQ37,1,0)+IF(CQ63&gt;CQ39,1,0)+IF(CQ63&gt;CQ41,1,0)+IF(CQ63&gt;CQ43,1,0)+IF(CQ63&gt;CQ45,1,0)+IF(CQ63&gt;CQ47,1,0)+IF(CQ63&gt;CQ49,1,0)+IF(CQ63&gt;CQ51,1,0)+IF(CQ63&gt;CQ53,1,0)+IF(CQ63&gt;CQ55,1,0)+IF(CQ63&gt;CQ57,1,0)+IF(CQ63&gt;CQ59,1,0)+IF(CQ63&gt;CQ61,1,0)+IF(CQ63&gt;CQ67,1,0)+IF(CQ63&gt;CQ69,1,0)+IF(CQ63&gt;CQ71,1,0)+IF(CQ63&gt;CQ73,1,0)+IF(CQ63&gt;CQ75,1,0)+IF(CQ63&gt;CQ77,1,0)+IF(CQ63&gt;CQ79,1,0)+IF(CQ63&gt;CQ81,1,0)+IF(CQ63&gt;CQ83,1,0)+IF(CQ63&gt;CQ85,1,0)</f>
        <v>1</v>
      </c>
      <c r="CS63" s="54">
        <f>($C$6-CR63+1)*$BQ$63*AO63</f>
        <v>0</v>
      </c>
      <c r="CT63" s="51">
        <f>0+IF(AQ63&gt;0,1,0)+IF(AR63&gt;0,1,0)+IF(AS63&gt;0,1,0)+IF(AT63&gt;0,1,0)-IF(AQ63="X",1,0)-IF(AR63="X",1,0)-IF(AS63="X",1,0)-IF(AT63="X",1,0)-IF(AQ63="D",1,0)-IF(AR63="D",1,0)-IF(AS63="D",1,0)-IF(AT63="D",1,0)</f>
        <v>0</v>
      </c>
      <c r="CU63" s="50">
        <f>0+IF(AQ63="D",1,0)+IF(AR63="D",1,0)+IF(AS63="D",1,0)+IF(AT63="D",1,0)</f>
        <v>0</v>
      </c>
      <c r="CV63" s="50">
        <f>IF(OR(AQ63="X",AQ63="A"),$D$9,IF(AQ63="D",$D$10,AQ63))</f>
        <v>0</v>
      </c>
      <c r="CW63" s="50">
        <f>IF(OR(AR63="X",AR63="A"),$D$9,IF(AR63="D",$D$10,AR63))</f>
        <v>0</v>
      </c>
      <c r="CX63" s="50">
        <f>IF(OR(AS63="X",AS63="A"),$D$9,IF(AS63="D",$D$10,AS63))</f>
        <v>0</v>
      </c>
      <c r="CY63" s="50">
        <f>IF(OR(AT63="X",AT63="A"),$D$9,IF(AT63="D",$D$10,AT63))</f>
        <v>0</v>
      </c>
      <c r="CZ63" s="50">
        <f>IF($D$63="",999999,IF(SUM(CV63:CY63)=0,999999,IF($EI$63=0,999999,IF(AND(CU63=$BP$10,$A$13=1),$D$13,IF(AND(CU63=$BP$10,$A$13=0),SUM(CV63:CY63),IF(AND(CT63&lt;$BP$12,$A$11=1),$D$11,IF(AND(CT63&lt;$BP$12,$A$11=0),SUM(CV63:CY63),SUM(CV63:CY63))))))))</f>
        <v>999999</v>
      </c>
      <c r="DA63" s="50">
        <f>1+IF(CZ63&gt;CZ65,1,0)+IF(CZ63&gt;CZ17,1,0)+IF(CZ63&gt;CZ19,1,0)+IF(CZ63&gt;CZ21,1,0)+IF(CZ63&gt;CZ23,1,0)+IF(CZ63&gt;CZ25,1,0)+IF(CZ63&gt;CZ27,1,0)+IF(CZ63&gt;CZ29,1,0)+IF(CZ63&gt;CZ31,1,0)+IF(CZ63&gt;CZ33,1,0)+IF(CZ63&gt;CZ35,1,0)+IF(CZ63&gt;CZ37,1,0)+IF(CZ63&gt;CZ39,1,0)+IF(CZ63&gt;CZ41,1,0)+IF(CZ63&gt;CZ43,1,0)+IF(CZ63&gt;CZ45,1,0)+IF(CZ63&gt;CZ47,1,0)+IF(CZ63&gt;CZ49,1,0)+IF(CZ63&gt;CZ51,1,0)+IF(CZ63&gt;CZ53,1,0)+IF(CZ63&gt;CZ55,1,0)+IF(CZ63&gt;CZ57,1,0)+IF(CZ63&gt;CZ59,1,0)+IF(CZ63&gt;CZ61,1,0)+IF(CZ63&gt;CZ67,1,0)+IF(CZ63&gt;CZ69,1,0)+IF(CZ63&gt;CZ71,1,0)+IF(CZ63&gt;CZ73,1,0)+IF(CZ63&gt;CZ75,1,0)+IF(CZ63&gt;CZ77,1,0)+IF(CZ63&gt;CZ79,1,0)+IF(CZ63&gt;CZ81,1,0)+IF(CZ63&gt;CZ83,1,0)+IF(CZ63&gt;CZ85,1,0)</f>
        <v>1</v>
      </c>
      <c r="DB63" s="54">
        <f>($C$6-DA63+1)*$BQ$63*AX63</f>
        <v>0</v>
      </c>
      <c r="DC63" s="51">
        <f>0+IF(AZ63&gt;0,1,0)+IF(BA63&gt;0,1,0)+IF(BB63&gt;0,1,0)+IF(BC63&gt;0,1,0)-IF(AZ63="X",1,0)-IF(BA63="X",1,0)-IF(BB63="X",1,0)-IF(BC63="X",1,0)-IF(AZ63="D",1,0)-IF(BA63="D",1,0)-IF(BB63="D",1,0)-IF(BC63="D",1,0)</f>
        <v>0</v>
      </c>
      <c r="DD63" s="50">
        <f>0+IF(AZ63="D",1,0)+IF(BA63="D",1,0)+IF(BB63="D",1,0)+IF(BC63="D",1,0)</f>
        <v>0</v>
      </c>
      <c r="DE63" s="50">
        <f>IF(OR(AZ63="X",AZ63="A"),$D$9,IF(AZ63="D",$D$10,AZ63))</f>
        <v>0</v>
      </c>
      <c r="DF63" s="50">
        <f>IF(OR(BA63="X",BA63="A"),$D$9,IF(BA63="D",$D$10,BA63))</f>
        <v>0</v>
      </c>
      <c r="DG63" s="50">
        <f>IF(OR(BB63="X",BB63="A"),$D$9,IF(BB63="D",$D$10,BB63))</f>
        <v>0</v>
      </c>
      <c r="DH63" s="50">
        <f>IF(OR(BC63="X",BC63="A"),$D$9,IF(BC63="D",$D$10,BC63))</f>
        <v>0</v>
      </c>
      <c r="DI63" s="50">
        <f>IF($D$63="",999999,IF(SUM(DE63:DH63)=0,999999,IF($EI$63=0,999999,IF(AND(DD63=$BP$10,$A$13=1),$D$13,IF(AND(DD63=$BP$10,$A$13=0),SUM(DE63:DH63),IF(AND(DC63&lt;$BP$12,$A$11=1),$D$11,IF(AND(DC63&lt;$BP$12,$A$11=0),SUM(DE63:DH63),SUM(DE63:DH63))))))))</f>
        <v>999999</v>
      </c>
      <c r="DJ63" s="50">
        <f>1+IF(DI63&gt;DI65,1,0)+IF(DI63&gt;DI17,1,0)+IF(DI63&gt;DI19,1,0)+IF(DI63&gt;DI21,1,0)+IF(DI63&gt;DI23,1,0)+IF(DI63&gt;DI25,1,0)+IF(DI63&gt;DI27,1,0)+IF(DI63&gt;DI29,1,0)+IF(DI63&gt;DI31,1,0)+IF(DI63&gt;DI33,1,0)+IF(DI63&gt;DI35,1,0)+IF(DI63&gt;DI37,1,0)+IF(DI63&gt;DI39,1,0)+IF(DI63&gt;DI41,1,0)+IF(DI63&gt;DI43,1,0)+IF(DI63&gt;DI45,1,0)+IF(DI63&gt;DI47,1,0)+IF(DI63&gt;DI49,1,0)+IF(DI63&gt;DI51,1,0)+IF(DI63&gt;DI53,1,0)+IF(DI63&gt;DI55,1,0)+IF(DI63&gt;DI57,1,0)+IF(DI63&gt;DI59,1,0)+IF(DI63&gt;DI61,1,0)+IF(DI63&gt;DI67,1,0)+IF(DI63&gt;DI69,1,0)+IF(DI63&gt;DI71,1,0)+IF(DI63&gt;DI73,1,0)+IF(DI63&gt;DI75,1,0)+IF(DI63&gt;DI77,1,0)+IF(DI63&gt;DI79,1,0)+IF(DI63&gt;DI81,1,0)+IF(DI63&gt;DI83,1,0)+IF(DI63&gt;DI85,1,0)</f>
        <v>1</v>
      </c>
      <c r="DK63" s="54">
        <f>($C$6-DJ63+1)*$BQ$63*BG63</f>
        <v>0</v>
      </c>
      <c r="DM63" s="11"/>
      <c r="DN63" s="69">
        <f>1+IF(DO63&lt;DO17,1)+IF(DO63&lt;DO19,1)+IF(DO63&lt;DO21,1)+IF(DO63&lt;DO23,1)+IF(DO63&lt;DO25,1)+IF(DO63&lt;DO27,1)+IF(DO63&lt;DO29,1)+IF(DO63&lt;DO31,1)+IF(DO63&lt;DO33,1)+IF(DO63&lt;DO35,1)+IF(DO63&lt;DO37,1)+IF(DO63&lt;DO39,1)+IF(DO63&lt;DO41,1)+IF(DO63&lt;DO43,1)+IF(DO63&lt;DO45,1)+IF(DO63&lt;DO47,1)+IF(DO63&lt;DO49,1)+IF(DO63&lt;DO51,1)+IF(DO63&lt;DO53,1)+IF(DO63&lt;DO55,1)+IF(DO63&lt;DO57,1)+IF(DO63&lt;DO59,1)+IF(DO63&lt;DO61,1)+IF(DO63&lt;DO65,1)+IF(DO63&lt;DO67,1)+IF(DO63&lt;DO69,1)+IF(DO63&lt;DO71,1)+IF(DO63&lt;DO73,1)+IF(DO63&lt;DO75,1)+IF(DO63&lt;DO77,1)+IF(DO63&lt;DO79,1)+IF(DO63&lt;DO81,1)+IF(DO63&lt;DO83,1)+IF(DO63&lt;DO85,1)</f>
        <v>12</v>
      </c>
      <c r="DO63" s="45">
        <f>DS63+0.24</f>
        <v>0.24</v>
      </c>
      <c r="DP63" s="7"/>
      <c r="DQ63" s="43">
        <f>DN63</f>
        <v>12</v>
      </c>
      <c r="DR63" s="8">
        <f>1+IF(DS63&lt;DS17,1)+IF(DS63&lt;DS19,1)+IF(DS63&lt;DS21,1)+IF(DS63&lt;DS23,1)+IF(DS63&lt;DS25,1)+IF(DS63&lt;DS27,1)+IF(DS63&lt;DS29,1)+IF(DS63&lt;DS31,1)+IF(DS63&lt;DS33,1)+IF(DS63&lt;DS35,1)+IF(DS63&lt;DS37,1)+IF(DS63&lt;DS39,1)+IF(DS63&lt;DS41,1)+IF(DS63&lt;DS43,1)+IF(DS63&lt;DS45,1)+IF(DS63&lt;DS47,1)+IF(DS63&lt;DS49,1)+IF(DS63&lt;DS51,1)+IF(DS63&lt;DS53,1)+IF(DS63&lt;DS55,1)+IF(DS63&lt;DS57,1)+IF(DS63&lt;DS59,1)+IF(DS63&lt;DS61,1)+IF(DS63&lt;DS65,1)+IF(DS63&lt;DS67,1)+IF(DS63&lt;DS69,1)+IF(DS63&lt;DS71,1)+IF(DS63&lt;DS73,1)+IF(DS63&lt;DS75,1)+IF(DS63&lt;DS77,1)+IF(DS63&lt;DS79,1)+IF(DS63&lt;DS81,1)+IF(DS63&lt;DS83,1)+IF(DS63&lt;DS85,1)</f>
        <v>1</v>
      </c>
      <c r="DS63" s="59">
        <f>(((DU63*10000000)+(500000-DV63)+(5000-EB63))*EI63)+IF(DT63="",0,1)</f>
        <v>0</v>
      </c>
      <c r="DT63" s="8">
        <f>IF(D63="","",D63)</f>
      </c>
      <c r="DU63" s="8">
        <f>SUM(V63,AE63,AN63,AW63,BF63)*EI63</f>
        <v>0</v>
      </c>
      <c r="DV63" s="8">
        <f>0+IF(BY63&lt;999999,BY63,0)+IF(CH63&lt;999999,CH63,0)+IF(CQ63&lt;999999,CQ63,0)+IF(CZ63&lt;999999,CZ63,0)+IF(DI63&lt;999999,DI63,0)*EI63</f>
        <v>0</v>
      </c>
      <c r="DW63" s="8">
        <f>BZ63*W63*EI63</f>
        <v>0</v>
      </c>
      <c r="DX63" s="8">
        <f>CI63*AF63*EI63</f>
        <v>0</v>
      </c>
      <c r="DY63" s="8">
        <f>CR63*AO63*EI63</f>
        <v>0</v>
      </c>
      <c r="DZ63" s="8">
        <f>DA63*AX63*EI63</f>
        <v>0</v>
      </c>
      <c r="EA63" s="8">
        <f>DJ63*BG63*EI63</f>
        <v>0</v>
      </c>
      <c r="EB63" s="8">
        <f>SUM(DW63:EA63)</f>
        <v>0</v>
      </c>
      <c r="EC63" s="8">
        <f>IF(0+(IF(Q63="X",1,0)+(IF(R63="X",1,0)+(IF(S63="X",1,0)+(IF(P63="X",1,0)))))&gt;=$BP$10,1,0)</f>
        <v>1</v>
      </c>
      <c r="ED63" s="8">
        <f>IF(0+(IF(Z63="X",1,0)+(IF(AA63="X",1,0)+(IF(AB63="X",1,0)+(IF(Y63="X",1,0)))))&gt;=$BP$10,1,0)</f>
        <v>1</v>
      </c>
      <c r="EE63" s="8">
        <f>IF(0+(IF(AI63="X",1,0)+(IF(AJ63="X",1,0)+(IF(AK63="X",1,0)+(IF(AH63="X",1,0)))))&gt;=$BP$10,1,0)</f>
        <v>1</v>
      </c>
      <c r="EF63" s="8">
        <f>IF(0+(IF(AR63="X",1,0)+(IF(AS63="X",1,0)+(IF(AT63="X",1,0)+(IF(AQ63="X",1,0)))))&gt;=$BP$10,1,0)</f>
        <v>1</v>
      </c>
      <c r="EG63" s="8">
        <f>IF(0+(IF(BA63="X",1,0)+(IF(BB63="X",1,0)+(IF(BC63="X",1,0)+(IF(AZ63="X",1,0)))))&gt;=$BP$10,1,0)</f>
        <v>1</v>
      </c>
      <c r="EH63" s="8">
        <f>SUM(EC63:EG63)*$A$15</f>
        <v>5</v>
      </c>
      <c r="EI63" s="8">
        <f>IF(EH63&gt;=2,0,BQ63)</f>
        <v>0</v>
      </c>
      <c r="EJ63" s="1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1"/>
      <c r="FU63" s="91"/>
      <c r="FV63" s="91"/>
      <c r="FW63" s="91"/>
      <c r="FX63" s="91"/>
      <c r="FY63" s="91"/>
      <c r="FZ63" s="91"/>
      <c r="GA63" s="91"/>
      <c r="GB63" s="91"/>
      <c r="GC63" s="91"/>
      <c r="GD63" s="91"/>
      <c r="GE63" s="91"/>
      <c r="GF63" s="91"/>
      <c r="GG63" s="91"/>
      <c r="GH63" s="91"/>
    </row>
    <row r="64" spans="1:190" ht="6" customHeight="1">
      <c r="A64" s="20"/>
      <c r="B64" s="20"/>
      <c r="C64" s="37"/>
      <c r="D64" s="20"/>
      <c r="E64" s="20"/>
      <c r="F64" s="20"/>
      <c r="G64" s="20"/>
      <c r="H64" s="20"/>
      <c r="I64" s="20"/>
      <c r="J64" s="20"/>
      <c r="K64" s="20"/>
      <c r="L64" s="20"/>
      <c r="M64" s="20"/>
      <c r="N64" s="20"/>
      <c r="O64" s="20"/>
      <c r="P64" s="38"/>
      <c r="Q64" s="38"/>
      <c r="R64" s="38"/>
      <c r="S64" s="38"/>
      <c r="T64" s="38"/>
      <c r="U64" s="38"/>
      <c r="V64" s="38"/>
      <c r="W64" s="28"/>
      <c r="X64" s="38"/>
      <c r="Y64" s="38"/>
      <c r="Z64" s="38"/>
      <c r="AA64" s="38"/>
      <c r="AB64" s="38"/>
      <c r="AC64" s="38"/>
      <c r="AD64" s="38"/>
      <c r="AE64" s="38"/>
      <c r="AF64" s="28"/>
      <c r="AG64" s="38"/>
      <c r="AH64" s="38"/>
      <c r="AI64" s="38"/>
      <c r="AJ64" s="38"/>
      <c r="AK64" s="38"/>
      <c r="AL64" s="38"/>
      <c r="AM64" s="38"/>
      <c r="AN64" s="38"/>
      <c r="AO64" s="28"/>
      <c r="AP64" s="38"/>
      <c r="AQ64" s="38"/>
      <c r="AR64" s="38"/>
      <c r="AS64" s="38"/>
      <c r="AT64" s="38"/>
      <c r="AU64" s="38"/>
      <c r="AV64" s="38"/>
      <c r="AW64" s="38"/>
      <c r="AX64" s="28"/>
      <c r="AY64" s="38"/>
      <c r="AZ64" s="38"/>
      <c r="BA64" s="38"/>
      <c r="BB64" s="38"/>
      <c r="BC64" s="38"/>
      <c r="BD64" s="38"/>
      <c r="BE64" s="38"/>
      <c r="BF64" s="38"/>
      <c r="BG64" s="28"/>
      <c r="BI64" s="41"/>
      <c r="BJ64" s="41"/>
      <c r="BK64" s="41"/>
      <c r="BL64" s="41"/>
      <c r="BM64" s="41"/>
      <c r="BN64" s="41"/>
      <c r="BO64" s="41"/>
      <c r="BP64" s="41"/>
      <c r="BQ64" s="22"/>
      <c r="BS64" s="51"/>
      <c r="BT64" s="50"/>
      <c r="BU64" s="50"/>
      <c r="BV64" s="50"/>
      <c r="BW64" s="50"/>
      <c r="BX64" s="50"/>
      <c r="BY64" s="50"/>
      <c r="BZ64" s="50"/>
      <c r="CA64" s="54"/>
      <c r="CB64" s="51"/>
      <c r="CC64" s="50"/>
      <c r="CD64" s="50"/>
      <c r="CE64" s="50"/>
      <c r="CF64" s="50"/>
      <c r="CG64" s="50"/>
      <c r="CH64" s="50"/>
      <c r="CI64" s="50"/>
      <c r="CJ64" s="54"/>
      <c r="CK64" s="51"/>
      <c r="CL64" s="50"/>
      <c r="CM64" s="50"/>
      <c r="CN64" s="50"/>
      <c r="CO64" s="50"/>
      <c r="CP64" s="50"/>
      <c r="CQ64" s="50"/>
      <c r="CR64" s="50"/>
      <c r="CS64" s="54"/>
      <c r="CT64" s="51"/>
      <c r="CU64" s="50"/>
      <c r="CV64" s="50"/>
      <c r="CW64" s="50"/>
      <c r="CX64" s="50"/>
      <c r="CY64" s="50"/>
      <c r="CZ64" s="50"/>
      <c r="DA64" s="50"/>
      <c r="DB64" s="54"/>
      <c r="DC64" s="51"/>
      <c r="DD64" s="50"/>
      <c r="DE64" s="50"/>
      <c r="DF64" s="50"/>
      <c r="DG64" s="50"/>
      <c r="DH64" s="50"/>
      <c r="DI64" s="50"/>
      <c r="DJ64" s="50"/>
      <c r="DK64" s="54"/>
      <c r="DM64" s="11"/>
      <c r="DN64" s="69"/>
      <c r="DO64" s="58"/>
      <c r="DP64" s="7"/>
      <c r="DQ64" s="42"/>
      <c r="DR64" s="69"/>
      <c r="DS64" s="60"/>
      <c r="DT64" s="39"/>
      <c r="DU64" s="39"/>
      <c r="DV64" s="39"/>
      <c r="DW64" s="39"/>
      <c r="DX64" s="39"/>
      <c r="DY64" s="39"/>
      <c r="DZ64" s="39"/>
      <c r="EA64" s="39"/>
      <c r="EB64" s="39"/>
      <c r="EC64" s="39"/>
      <c r="ED64" s="39"/>
      <c r="EE64" s="39"/>
      <c r="EF64" s="39"/>
      <c r="EG64" s="39"/>
      <c r="EH64" s="39"/>
      <c r="EI64" s="39"/>
      <c r="EJ64" s="1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1"/>
      <c r="FU64" s="91"/>
      <c r="FV64" s="91"/>
      <c r="FW64" s="91"/>
      <c r="FX64" s="91"/>
      <c r="FY64" s="91"/>
      <c r="FZ64" s="91"/>
      <c r="GA64" s="91"/>
      <c r="GB64" s="91"/>
      <c r="GC64" s="91"/>
      <c r="GD64" s="91"/>
      <c r="GE64" s="91"/>
      <c r="GF64" s="91"/>
      <c r="GG64" s="91"/>
      <c r="GH64" s="91"/>
    </row>
    <row r="65" spans="1:190" ht="13.5" thickBot="1">
      <c r="A65" s="20"/>
      <c r="B65" s="20"/>
      <c r="C65" s="37">
        <v>25</v>
      </c>
      <c r="D65" s="116"/>
      <c r="E65" s="116"/>
      <c r="F65" s="116"/>
      <c r="G65" s="116"/>
      <c r="H65" s="116"/>
      <c r="I65" s="116"/>
      <c r="J65" s="116"/>
      <c r="K65" s="116"/>
      <c r="L65" s="116"/>
      <c r="M65" s="116"/>
      <c r="N65" s="38"/>
      <c r="O65" s="20"/>
      <c r="P65" s="44"/>
      <c r="Q65" s="44"/>
      <c r="R65" s="44"/>
      <c r="S65" s="44"/>
      <c r="T65" s="39">
        <f>BY65</f>
        <v>999999</v>
      </c>
      <c r="U65" s="40">
        <f>BZ65*W65</f>
        <v>0</v>
      </c>
      <c r="V65" s="39">
        <f>CA65</f>
        <v>0</v>
      </c>
      <c r="W65" s="28">
        <f>IF(AND(P65="",Q65="",R65="",S65=""),0,1)*$EI$65</f>
        <v>0</v>
      </c>
      <c r="X65" s="38"/>
      <c r="Y65" s="44"/>
      <c r="Z65" s="44"/>
      <c r="AA65" s="44"/>
      <c r="AB65" s="44"/>
      <c r="AC65" s="39">
        <f>CH65</f>
        <v>999999</v>
      </c>
      <c r="AD65" s="40">
        <f>CI65*AF65</f>
        <v>0</v>
      </c>
      <c r="AE65" s="39">
        <f>CJ65</f>
        <v>0</v>
      </c>
      <c r="AF65" s="28">
        <f>IF(AND(Y65="",Z65="",AA65="",AB65=""),0,1)*$EI$65</f>
        <v>0</v>
      </c>
      <c r="AG65" s="38"/>
      <c r="AH65" s="44"/>
      <c r="AI65" s="44"/>
      <c r="AJ65" s="44"/>
      <c r="AK65" s="44"/>
      <c r="AL65" s="39">
        <f>CQ65</f>
        <v>999999</v>
      </c>
      <c r="AM65" s="40">
        <f>CR65*AO65</f>
        <v>0</v>
      </c>
      <c r="AN65" s="39">
        <f>CS65</f>
        <v>0</v>
      </c>
      <c r="AO65" s="28">
        <f>IF(AND(AH65="",AI65="",AJ65="",AK65=""),0,1)*$EI$65</f>
        <v>0</v>
      </c>
      <c r="AP65" s="38"/>
      <c r="AQ65" s="44"/>
      <c r="AR65" s="44"/>
      <c r="AS65" s="44"/>
      <c r="AT65" s="44"/>
      <c r="AU65" s="39">
        <f>CZ65</f>
        <v>999999</v>
      </c>
      <c r="AV65" s="40">
        <f>DA65*AX65</f>
        <v>0</v>
      </c>
      <c r="AW65" s="39">
        <f>DB65</f>
        <v>0</v>
      </c>
      <c r="AX65" s="28">
        <f>IF(AND(AQ65="",AR65="",AS65="",AT65=""),0,1)*$EI$65</f>
        <v>0</v>
      </c>
      <c r="AY65" s="38"/>
      <c r="AZ65" s="44"/>
      <c r="BA65" s="44"/>
      <c r="BB65" s="44"/>
      <c r="BC65" s="44"/>
      <c r="BD65" s="39">
        <f>DI65</f>
        <v>999999</v>
      </c>
      <c r="BE65" s="40">
        <f>DJ65*BG65</f>
        <v>0</v>
      </c>
      <c r="BF65" s="39">
        <f>DK65</f>
        <v>0</v>
      </c>
      <c r="BG65" s="28">
        <f>IF(AND(AZ65="",BA65="",BB65="",BC65=""),0,1)*$EI$65</f>
        <v>0</v>
      </c>
      <c r="BI65" s="41"/>
      <c r="BJ65" s="41"/>
      <c r="BK65" s="41"/>
      <c r="BL65" s="41"/>
      <c r="BM65" s="41"/>
      <c r="BN65" s="41"/>
      <c r="BO65" s="41"/>
      <c r="BP65" s="41"/>
      <c r="BQ65" s="22">
        <f>IF($BP$13&lt;=18,0,IF(D65="",0,1))</f>
        <v>0</v>
      </c>
      <c r="BS65" s="55">
        <f>0+IF(P65&gt;0,1,0)+IF(Q65&gt;0,1,0)+IF(R65&gt;0,1,0)+IF(S65&gt;0,1,0)-IF(P65="X",1,0)-IF(Q65="X",1,0)-IF(R65="X",1,0)-IF(S65="X",1,0)-IF(P65="D",1,0)-IF(Q65="D",1,0)-IF(R65="D",1,0)-IF(S65="D",1,0)</f>
        <v>0</v>
      </c>
      <c r="BT65" s="56">
        <f>0+IF(P65="D",1,0)+IF(Q65="D",1,0)+IF(R65="D",1,0)+IF(S65="D",1,0)</f>
        <v>0</v>
      </c>
      <c r="BU65" s="56">
        <f>IF(OR(P65="X",P65="A"),$D$9,IF(P65="D",$D$10,P65))</f>
        <v>0</v>
      </c>
      <c r="BV65" s="56">
        <f>IF(OR(Q65="X",Q65="A"),$D$9,IF(Q65="D",$D$10,Q65))</f>
        <v>0</v>
      </c>
      <c r="BW65" s="56">
        <f>IF(OR(R65="X",R65="A"),$D$9,IF(R65="D",$D$10,R65))</f>
        <v>0</v>
      </c>
      <c r="BX65" s="56">
        <f>IF(OR(S65="X",S65="A"),$D$9,IF(S65="D",$D$10,S65))</f>
        <v>0</v>
      </c>
      <c r="BY65" s="56">
        <f>IF($D$65="",999999,IF(SUM(BU65:BX65)=0,999999,IF($EI$65=0,999999,IF(AND(BT65=$BP$10,$A$13=1),$D$13,IF(AND(BT65=$BP$10,$A$13=0),SUM(BU65:BX65),IF(AND(BS65&lt;$BP$12,$A$11=1),$D$11,IF(AND(BS65&lt;$BP$12,$A$11=0),SUM(BU65:BX65),SUM(BU65:BX65))))))))</f>
        <v>999999</v>
      </c>
      <c r="BZ65" s="56">
        <f>1+IF(BY65&gt;BY17,1,0)+IF(BY65&gt;BY19,1,0)+IF(BY65&gt;BY21,1,0)+IF(BY65&gt;BY23,1,0)+IF(BY65&gt;BY25,1,0)+IF(BY65&gt;BY27,1,0)+IF(BY65&gt;BY29,1,0)+IF(BY65&gt;BY31,1,0)+IF(BY65&gt;BY33,1,0)+IF(BY65&gt;BY35,1,0)+IF(BY65&gt;BY37,1,0)+IF(BY65&gt;BY39,1,0)+IF(BY65&gt;BY41,1,0)+IF(BY65&gt;BY43,1,0)+IF(BY65&gt;BY45,1,0)+IF(BY65&gt;BY47,1,0)+IF(BY65&gt;BY49,1,0)+IF(BY65&gt;BY51,1,0)+IF(BY65&gt;BY53,1,0)+IF(BY65&gt;BY55,1,0)+IF(BY65&gt;BY57,1,0)+IF(BY65&gt;BY59,1,0)+IF(BY65&gt;BY61,1,0)+IF(BY65&gt;BY63,1,0)+IF(BY65&gt;BY67,1,0)+IF(BY65&gt;BY69,1,0)+IF(BY65&gt;BY71,1,0)+IF(BY65&gt;BY73,1,0)+IF(BY65&gt;BY75,1,0)+IF(BY65&gt;BY77,1,0)+IF(BY65&gt;BY79,1,0)+IF(BY65&gt;BY81,1,0)+IF(BY65&gt;BY83,1,0)+IF(BY65&gt;BY85,1,0)</f>
        <v>1</v>
      </c>
      <c r="CA65" s="57">
        <f>($C$6-BZ65+1)*$BQ$65*W65</f>
        <v>0</v>
      </c>
      <c r="CB65" s="55">
        <f>0+IF(Y65&gt;0,1,0)+IF(Z65&gt;0,1,0)+IF(AA65&gt;0,1,0)+IF(AB65&gt;0,1,0)-IF(Y65="X",1,0)-IF(Z65="X",1,0)-IF(AA65="X",1,0)-IF(AB65="X",1,0)-IF(Y65="D",1,0)-IF(Z65="D",1,0)-IF(AA65="D",1,0)-IF(AB65="D",1,0)</f>
        <v>0</v>
      </c>
      <c r="CC65" s="56">
        <f>0+IF(Y65="D",1,0)+IF(Z65="D",1,0)+IF(AA65="D",1,0)+IF(AB65="D",1,0)</f>
        <v>0</v>
      </c>
      <c r="CD65" s="56">
        <f>IF(OR(Y65="X",Y65="A"),$D$9,IF(Y65="D",$D$10,Y65))</f>
        <v>0</v>
      </c>
      <c r="CE65" s="56">
        <f>IF(OR(Z65="X",Z65="A"),$D$9,IF(Z65="D",$D$10,Z65))</f>
        <v>0</v>
      </c>
      <c r="CF65" s="56">
        <f>IF(OR(AA65="X",AA65="A"),$D$9,IF(AA65="D",$D$10,AA65))</f>
        <v>0</v>
      </c>
      <c r="CG65" s="56">
        <f>IF(OR(AB65="X",AB65="A"),$D$9,IF(AB65="D",$D$10,AB65))</f>
        <v>0</v>
      </c>
      <c r="CH65" s="56">
        <f>IF($D$65="",999999,IF(SUM(CD65:CG65)=0,999999,IF($EI$65=0,999999,IF(AND(CC65=$BP$10,$A$13=1),$D$13,IF(AND(CC65=$BP$10,$A$13=0),SUM(CD65:CG65),IF(AND(CB65&lt;$BP$12,$A$11=1),$D$11,IF(AND(CB65&lt;$BP$12,$A$11=0),SUM(CD65:CG65),SUM(CD65:CG65))))))))</f>
        <v>999999</v>
      </c>
      <c r="CI65" s="56">
        <f>1+IF(CH65&gt;CH17,1,0)+IF(CH65&gt;CH19,1,0)+IF(CH65&gt;CH21,1,0)+IF(CH65&gt;CH23,1,0)+IF(CH65&gt;CH25,1,0)+IF(CH65&gt;CH27,1,0)+IF(CH65&gt;CH29,1,0)+IF(CH65&gt;CH31,1,0)+IF(CH65&gt;CH33,1,0)+IF(CH65&gt;CH35,1,0)+IF(CH65&gt;CH37,1,0)+IF(CH65&gt;CH39,1,0)+IF(CH65&gt;CH41,1,0)+IF(CH65&gt;CH43,1,0)+IF(CH65&gt;CH45,1,0)+IF(CH65&gt;CH47,1,0)+IF(CH65&gt;CH49,1,0)+IF(CH65&gt;CH51,1,0)+IF(CH65&gt;CH53,1,0)+IF(CH65&gt;CH55,1,0)+IF(CH65&gt;CH57,1,0)+IF(CH65&gt;CH59,1,0)+IF(CH65&gt;CH61,1,0)+IF(CH65&gt;CH63,1,0)+IF(CH65&gt;CH67,1,0)+IF(CH65&gt;CH69,1,0)+IF(CH65&gt;CH71,1,0)+IF(CH65&gt;CH73,1,0)+IF(CH65&gt;CH75,1,0)+IF(CH65&gt;CH77,1,0)+IF(CH65&gt;CH79,1,0)+IF(CH65&gt;CH81,1,0)+IF(CH65&gt;CH83,1,0)+IF(CH65&gt;CH85,1,0)</f>
        <v>1</v>
      </c>
      <c r="CJ65" s="57">
        <f>($C$6-CI65+1)*$BQ$65*AF65</f>
        <v>0</v>
      </c>
      <c r="CK65" s="55">
        <f>0+IF(AH65&gt;0,1,0)+IF(AI65&gt;0,1,0)+IF(AJ65&gt;0,1,0)+IF(AK65&gt;0,1,0)-IF(AH65="X",1,0)-IF(AI65="X",1,0)-IF(AJ65="X",1,0)-IF(AK65="X",1,0)-IF(AH65="D",1,0)-IF(AI65="D",1,0)-IF(AJ65="D",1,0)-IF(AK65="D",1,0)</f>
        <v>0</v>
      </c>
      <c r="CL65" s="56">
        <f>0+IF(AH65="D",1,0)+IF(AI65="D",1,0)+IF(AJ65="D",1,0)+IF(AK65="D",1,0)</f>
        <v>0</v>
      </c>
      <c r="CM65" s="56">
        <f>IF(OR(AH65="X",AH65="A"),$D$9,IF(AH65="D",$D$10,AH65))</f>
        <v>0</v>
      </c>
      <c r="CN65" s="56">
        <f>IF(OR(AI65="X",AI65="A"),$D$9,IF(AI65="D",$D$10,AI65))</f>
        <v>0</v>
      </c>
      <c r="CO65" s="56">
        <f>IF(OR(AJ65="X",AJ65="A"),$D$9,IF(AJ65="D",$D$10,AJ65))</f>
        <v>0</v>
      </c>
      <c r="CP65" s="56">
        <f>IF(OR(AK65="X",AK65="A"),$D$9,IF(AK65="D",$D$10,AK65))</f>
        <v>0</v>
      </c>
      <c r="CQ65" s="56">
        <f>IF($D$65="",999999,IF(SUM(CM65:CP65)=0,999999,IF($EI$65=0,999999,IF(AND(CL65=$BP$10,$A$13=1),$D$13,IF(AND(CL65=$BP$10,$A$13=0),SUM(CM65:CP65),IF(AND(CK65&lt;$BP$12,$A$11=1),$D$11,IF(AND(CK65&lt;$BP$12,$A$11=0),SUM(CM65:CP65),SUM(CM65:CP65))))))))</f>
        <v>999999</v>
      </c>
      <c r="CR65" s="56">
        <f>1+IF(CQ65&gt;CQ17,1,0)+IF(CQ65&gt;CQ19,1,0)+IF(CQ65&gt;CQ21,1,0)+IF(CQ65&gt;CQ23,1,0)+IF(CQ65&gt;CQ25,1,0)+IF(CQ65&gt;CQ27,1,0)+IF(CQ65&gt;CQ29,1,0)+IF(CQ65&gt;CQ31,1,0)+IF(CQ65&gt;CQ33,1,0)+IF(CQ65&gt;CQ35,1,0)+IF(CQ65&gt;CQ37,1,0)+IF(CQ65&gt;CQ39,1,0)+IF(CQ65&gt;CQ41,1,0)+IF(CQ65&gt;CQ43,1,0)+IF(CQ65&gt;CQ45,1,0)+IF(CQ65&gt;CQ47,1,0)+IF(CQ65&gt;CQ49,1,0)+IF(CQ65&gt;CQ51,1,0)+IF(CQ65&gt;CQ53,1,0)+IF(CQ65&gt;CQ55,1,0)+IF(CQ65&gt;CQ57,1,0)+IF(CQ65&gt;CQ59,1,0)+IF(CQ65&gt;CQ61,1,0)+IF(CQ65&gt;CQ63,1,0)+IF(CQ65&gt;CQ67,1,0)+IF(CQ65&gt;CQ69,1,0)+IF(CQ65&gt;CQ71,1,0)+IF(CQ65&gt;CQ73,1,0)+IF(CQ65&gt;CQ75,1,0)+IF(CQ65&gt;CQ77,1,0)+IF(CQ65&gt;CQ79,1,0)+IF(CQ65&gt;CQ81,1,0)+IF(CQ65&gt;CQ83,1,0)+IF(CQ65&gt;CQ85,1,0)</f>
        <v>1</v>
      </c>
      <c r="CS65" s="57">
        <f>($C$6-CR65+1)*$BQ$65*AO65</f>
        <v>0</v>
      </c>
      <c r="CT65" s="55">
        <f>0+IF(AQ65&gt;0,1,0)+IF(AR65&gt;0,1,0)+IF(AS65&gt;0,1,0)+IF(AT65&gt;0,1,0)-IF(AQ65="X",1,0)-IF(AR65="X",1,0)-IF(AS65="X",1,0)-IF(AT65="X",1,0)-IF(AQ65="D",1,0)-IF(AR65="D",1,0)-IF(AS65="D",1,0)-IF(AT65="D",1,0)</f>
        <v>0</v>
      </c>
      <c r="CU65" s="56">
        <f>0+IF(AQ65="D",1,0)+IF(AR65="D",1,0)+IF(AS65="D",1,0)+IF(AT65="D",1,0)</f>
        <v>0</v>
      </c>
      <c r="CV65" s="56">
        <f>IF(OR(AQ65="X",AQ65="A"),$D$9,IF(AQ65="D",$D$10,AQ65))</f>
        <v>0</v>
      </c>
      <c r="CW65" s="56">
        <f>IF(OR(AR65="X",AR65="A"),$D$9,IF(AR65="D",$D$10,AR65))</f>
        <v>0</v>
      </c>
      <c r="CX65" s="56">
        <f>IF(OR(AS65="X",AS65="A"),$D$9,IF(AS65="D",$D$10,AS65))</f>
        <v>0</v>
      </c>
      <c r="CY65" s="56">
        <f>IF(OR(AT65="X",AT65="A"),$D$9,IF(AT65="D",$D$10,AT65))</f>
        <v>0</v>
      </c>
      <c r="CZ65" s="56">
        <f>IF($D$65="",999999,IF(SUM(CV65:CY65)=0,999999,IF($EI$65=0,999999,IF(AND(CU65=$BP$10,$A$13=1),$D$13,IF(AND(CU65=$BP$10,$A$13=0),SUM(CV65:CY65),IF(AND(CT65&lt;$BP$12,$A$11=1),$D$11,IF(AND(CT65&lt;$BP$12,$A$11=0),SUM(CV65:CY65),SUM(CV65:CY65))))))))</f>
        <v>999999</v>
      </c>
      <c r="DA65" s="56">
        <f>1+IF(CZ65&gt;CZ17,1,0)+IF(CZ65&gt;CZ19,1,0)+IF(CZ65&gt;CZ21,1,0)+IF(CZ65&gt;CZ23,1,0)+IF(CZ65&gt;CZ25,1,0)+IF(CZ65&gt;CZ27,1,0)+IF(CZ65&gt;CZ29,1,0)+IF(CZ65&gt;CZ31,1,0)+IF(CZ65&gt;CZ33,1,0)+IF(CZ65&gt;CZ35,1,0)+IF(CZ65&gt;CZ37,1,0)+IF(CZ65&gt;CZ39,1,0)+IF(CZ65&gt;CZ41,1,0)+IF(CZ65&gt;CZ43,1,0)+IF(CZ65&gt;CZ45,1,0)+IF(CZ65&gt;CZ47,1,0)+IF(CZ65&gt;CZ49,1,0)+IF(CZ65&gt;CZ51,1,0)+IF(CZ65&gt;CZ53,1,0)+IF(CZ65&gt;CZ55,1,0)+IF(CZ65&gt;CZ57,1,0)+IF(CZ65&gt;CZ59,1,0)+IF(CZ65&gt;CZ61,1,0)+IF(CZ65&gt;CZ63,1,0)+IF(CZ65&gt;CZ67,1,0)+IF(CZ65&gt;CZ69,1,0)+IF(CZ65&gt;CZ71,1,0)+IF(CZ65&gt;CZ73,1,0)+IF(CZ65&gt;CZ75,1,0)+IF(CZ65&gt;CZ77,1,0)+IF(CZ65&gt;CZ79,1,0)+IF(CZ65&gt;CZ81,1,0)+IF(CZ65&gt;CZ83,1,0)+IF(CZ65&gt;CZ85,1,0)</f>
        <v>1</v>
      </c>
      <c r="DB65" s="57">
        <f>($C$6-DA65+1)*$BQ$65*AX65</f>
        <v>0</v>
      </c>
      <c r="DC65" s="55">
        <f>0+IF(AZ65&gt;0,1,0)+IF(BA65&gt;0,1,0)+IF(BB65&gt;0,1,0)+IF(BC65&gt;0,1,0)-IF(AZ65="X",1,0)-IF(BA65="X",1,0)-IF(BB65="X",1,0)-IF(BC65="X",1,0)-IF(AZ65="D",1,0)-IF(BA65="D",1,0)-IF(BB65="D",1,0)-IF(BC65="D",1,0)</f>
        <v>0</v>
      </c>
      <c r="DD65" s="56">
        <f>0+IF(AZ65="D",1,0)+IF(BA65="D",1,0)+IF(BB65="D",1,0)+IF(BC65="D",1,0)</f>
        <v>0</v>
      </c>
      <c r="DE65" s="56">
        <f>IF(OR(AZ65="X",AZ65="A"),$D$9,IF(AZ65="D",$D$10,AZ65))</f>
        <v>0</v>
      </c>
      <c r="DF65" s="56">
        <f>IF(OR(BA65="X",BA65="A"),$D$9,IF(BA65="D",$D$10,BA65))</f>
        <v>0</v>
      </c>
      <c r="DG65" s="56">
        <f>IF(OR(BB65="X",BB65="A"),$D$9,IF(BB65="D",$D$10,BB65))</f>
        <v>0</v>
      </c>
      <c r="DH65" s="56">
        <f>IF(OR(BC65="X",BC65="A"),$D$9,IF(BC65="D",$D$10,BC65))</f>
        <v>0</v>
      </c>
      <c r="DI65" s="56">
        <f>IF($D$65="",999999,IF(SUM(DE65:DH65)=0,999999,IF($EI$65=0,999999,IF(AND(DD65=$BP$10,$A$13=1),$D$13,IF(AND(DD65=$BP$10,$A$13=0),SUM(DE65:DH65),IF(AND(DC65&lt;$BP$12,$A$11=1),$D$11,IF(AND(DC65&lt;$BP$12,$A$11=0),SUM(DE65:DH65),SUM(DE65:DH65))))))))</f>
        <v>999999</v>
      </c>
      <c r="DJ65" s="56">
        <f>1+IF(DI65&gt;DI17,1,0)+IF(DI65&gt;DI19,1,0)+IF(DI65&gt;DI21,1,0)+IF(DI65&gt;DI23,1,0)+IF(DI65&gt;DI25,1,0)+IF(DI65&gt;DI27,1,0)+IF(DI65&gt;DI29,1,0)+IF(DI65&gt;DI31,1,0)+IF(DI65&gt;DI33,1,0)+IF(DI65&gt;DI35,1,0)+IF(DI65&gt;DI37,1,0)+IF(DI65&gt;DI39,1,0)+IF(DI65&gt;DI41,1,0)+IF(DI65&gt;DI43,1,0)+IF(DI65&gt;DI45,1,0)+IF(DI65&gt;DI47,1,0)+IF(DI65&gt;DI49,1,0)+IF(DI65&gt;DI51,1,0)+IF(DI65&gt;DI53,1,0)+IF(DI65&gt;DI55,1,0)+IF(DI65&gt;DI57,1,0)+IF(DI65&gt;DI59,1,0)+IF(DI65&gt;DI61,1,0)+IF(DI65&gt;DI63,1,0)+IF(DI65&gt;DI67,1,0)+IF(DI65&gt;DI69,1,0)+IF(DI65&gt;DI71,1,0)+IF(DI65&gt;DI73,1,0)+IF(DI65&gt;DI75,1,0)+IF(DI65&gt;DI77,1,0)+IF(DI65&gt;DI79,1,0)+IF(DI65&gt;DI81,1,0)+IF(DI65&gt;DI83,1,0)+IF(DI65&gt;DI85,1,0)</f>
        <v>1</v>
      </c>
      <c r="DK65" s="57">
        <f>($C$6-DJ65+1)*$BQ$65*BG65</f>
        <v>0</v>
      </c>
      <c r="DM65" s="11"/>
      <c r="DN65" s="69">
        <f>1+IF(DO65&lt;DO17,1)+IF(DO65&lt;DO19,1)+IF(DO65&lt;DO21,1)+IF(DO65&lt;DO23,1)+IF(DO65&lt;DO25,1)+IF(DO65&lt;DO27,1)+IF(DO65&lt;DO29,1)+IF(DO65&lt;DO31,1)+IF(DO65&lt;DO33,1)+IF(DO65&lt;DO35,1)+IF(DO65&lt;DO37,1)+IF(DO65&lt;DO39,1)+IF(DO65&lt;DO41,1)+IF(DO65&lt;DO43,1)+IF(DO65&lt;DO45,1)+IF(DO65&lt;DO47,1)+IF(DO65&lt;DO49,1)+IF(DO65&lt;DO51,1)+IF(DO65&lt;DO53,1)+IF(DO65&lt;DO55,1)+IF(DO65&lt;DO57,1)+IF(DO65&lt;DO59,1)+IF(DO65&lt;DO61,1)+IF(DO65&lt;DO63,1)+IF(DO65&lt;DO67,1)+IF(DO65&lt;DO69,1)+IF(DO65&lt;DO71,1)+IF(DO65&lt;DO73,1)+IF(DO65&lt;DO75,1)+IF(DO65&lt;DO77,1)+IF(DO65&lt;DO79,1)+IF(DO65&lt;DO81,1)+IF(DO65&lt;DO83,1)+IF(DO65&lt;DO85,1)</f>
        <v>11</v>
      </c>
      <c r="DO65" s="45">
        <f>DS65+0.25</f>
        <v>0.25</v>
      </c>
      <c r="DP65" s="7"/>
      <c r="DQ65" s="42">
        <f>DN65</f>
        <v>11</v>
      </c>
      <c r="DR65" s="8">
        <f>1+IF(DS65&lt;DS17,1)+IF(DS65&lt;DS19,1)+IF(DS65&lt;DS21,1)+IF(DS65&lt;DS23,1)+IF(DS65&lt;DS25,1)+IF(DS65&lt;DS27,1)+IF(DS65&lt;DS29,1)+IF(DS65&lt;DS31,1)+IF(DS65&lt;DS33,1)+IF(DS65&lt;DS35,1)+IF(DS65&lt;DS37,1)+IF(DS65&lt;DS39,1)+IF(DS65&lt;DS41,1)+IF(DS65&lt;DS43,1)+IF(DS65&lt;DS45,1)+IF(DS65&lt;DS47,1)+IF(DS65&lt;DS49,1)+IF(DS65&lt;DS51,1)+IF(DS65&lt;DS53,1)+IF(DS65&lt;DS55,1)+IF(DS65&lt;DS57,1)+IF(DS65&lt;DS59,1)+IF(DS65&lt;DS61,1)+IF(DS65&lt;DS63,1)+IF(DS65&lt;DS67,1)+IF(DS65&lt;DS69,1)+IF(DS65&lt;DS71,1)+IF(DS65&lt;DS73,1)+IF(DS65&lt;DS75,1)+IF(DS65&lt;DS77,1)+IF(DS65&lt;DS79,1)+IF(DS65&lt;DS81,1)+IF(DS65&lt;DS83,1)+IF(DS65&lt;DS85,1)</f>
        <v>1</v>
      </c>
      <c r="DS65" s="59">
        <f>(((DU65*10000000)+(500000-DV65)+(5000-EB65))*EI65)+IF(DT65="",0,1)</f>
        <v>0</v>
      </c>
      <c r="DT65" s="8">
        <f>IF(D65="","",D65)</f>
      </c>
      <c r="DU65" s="8">
        <f>SUM(V65,AE65,AN65,AW65,BF65)*EI65</f>
        <v>0</v>
      </c>
      <c r="DV65" s="8">
        <f>0+IF(BY65&lt;999999,BY65,0)+IF(CH65&lt;999999,CH65,0)+IF(CQ65&lt;999999,CQ65,0)+IF(CZ65&lt;999999,CZ65,0)+IF(DI65&lt;999999,DI65,0)*EI65</f>
        <v>0</v>
      </c>
      <c r="DW65" s="8">
        <f>BZ65*W65*EI65</f>
        <v>0</v>
      </c>
      <c r="DX65" s="8">
        <f>CI65*AF65*EI65</f>
        <v>0</v>
      </c>
      <c r="DY65" s="8">
        <f>CR65*AO65*EI65</f>
        <v>0</v>
      </c>
      <c r="DZ65" s="8">
        <f>DA65*AX65*EI65</f>
        <v>0</v>
      </c>
      <c r="EA65" s="8">
        <f>DJ65*BG65*EI65</f>
        <v>0</v>
      </c>
      <c r="EB65" s="8">
        <f>SUM(DW65:EA65)</f>
        <v>0</v>
      </c>
      <c r="EC65" s="8">
        <f>IF(0+(IF(Q65="X",1,0)+(IF(R65="X",1,0)+(IF(S65="X",1,0)+(IF(P65="X",1,0)))))&gt;=$BP$10,1,0)</f>
        <v>1</v>
      </c>
      <c r="ED65" s="8">
        <f>IF(0+(IF(Z65="X",1,0)+(IF(AA65="X",1,0)+(IF(AB65="X",1,0)+(IF(Y65="X",1,0)))))&gt;=$BP$10,1,0)</f>
        <v>1</v>
      </c>
      <c r="EE65" s="8">
        <f>IF(0+(IF(AI65="X",1,0)+(IF(AJ65="X",1,0)+(IF(AK65="X",1,0)+(IF(AH65="X",1,0)))))&gt;=$BP$10,1,0)</f>
        <v>1</v>
      </c>
      <c r="EF65" s="8">
        <f>IF(0+(IF(AR65="X",1,0)+(IF(AS65="X",1,0)+(IF(AT65="X",1,0)+(IF(AQ65="X",1,0)))))&gt;=$BP$10,1,0)</f>
        <v>1</v>
      </c>
      <c r="EG65" s="8">
        <f>IF(0+(IF(BA65="X",1,0)+(IF(BB65="X",1,0)+(IF(BC65="X",1,0)+(IF(AZ65="X",1,0)))))&gt;=$BP$10,1,0)</f>
        <v>1</v>
      </c>
      <c r="EH65" s="8">
        <f>SUM(EC65:EG65)*$A$15</f>
        <v>5</v>
      </c>
      <c r="EI65" s="8">
        <f>IF(EH65&gt;=2,0,BQ65)</f>
        <v>0</v>
      </c>
      <c r="EJ65" s="1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1"/>
      <c r="FU65" s="91"/>
      <c r="FV65" s="91"/>
      <c r="FW65" s="91"/>
      <c r="FX65" s="91"/>
      <c r="FY65" s="91"/>
      <c r="FZ65" s="91"/>
      <c r="GA65" s="91"/>
      <c r="GB65" s="91"/>
      <c r="GC65" s="91"/>
      <c r="GD65" s="91"/>
      <c r="GE65" s="91"/>
      <c r="GF65" s="91"/>
      <c r="GG65" s="91"/>
      <c r="GH65" s="91"/>
    </row>
    <row r="66" spans="1:190" ht="6" customHeight="1" thickBo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DM66" s="16"/>
      <c r="DN66" s="15"/>
      <c r="DO66" s="15"/>
      <c r="DP66" s="15"/>
      <c r="DQ66" s="15"/>
      <c r="DR66" s="15"/>
      <c r="DS66" s="15"/>
      <c r="DT66" s="15"/>
      <c r="DU66" s="15"/>
      <c r="DV66" s="15"/>
      <c r="DW66" s="15"/>
      <c r="DX66" s="15"/>
      <c r="DY66" s="15"/>
      <c r="DZ66" s="15"/>
      <c r="EA66" s="15"/>
      <c r="EB66" s="15"/>
      <c r="EC66" s="15"/>
      <c r="ED66" s="15"/>
      <c r="EE66" s="15"/>
      <c r="EF66" s="15"/>
      <c r="EG66" s="15"/>
      <c r="EH66" s="15"/>
      <c r="EI66" s="15"/>
      <c r="EJ66" s="13"/>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row>
    <row r="67" spans="1:190" ht="13.5" thickBot="1">
      <c r="A67" s="20"/>
      <c r="B67" s="20"/>
      <c r="C67" s="37">
        <v>26</v>
      </c>
      <c r="D67" s="116"/>
      <c r="E67" s="116"/>
      <c r="F67" s="116"/>
      <c r="G67" s="116"/>
      <c r="H67" s="116"/>
      <c r="I67" s="116"/>
      <c r="J67" s="116"/>
      <c r="K67" s="116"/>
      <c r="L67" s="116"/>
      <c r="M67" s="116"/>
      <c r="N67" s="38"/>
      <c r="O67" s="20"/>
      <c r="P67" s="44"/>
      <c r="Q67" s="44"/>
      <c r="R67" s="44"/>
      <c r="S67" s="44"/>
      <c r="T67" s="39">
        <f>BY67</f>
        <v>999999</v>
      </c>
      <c r="U67" s="40">
        <f>BZ67*W67</f>
        <v>0</v>
      </c>
      <c r="V67" s="39">
        <f>CA67</f>
        <v>0</v>
      </c>
      <c r="W67" s="28">
        <f>IF(AND(P67="",Q67="",R67="",S67=""),0,1)*$EI$65</f>
        <v>0</v>
      </c>
      <c r="X67" s="38"/>
      <c r="Y67" s="44"/>
      <c r="Z67" s="44"/>
      <c r="AA67" s="44"/>
      <c r="AB67" s="44"/>
      <c r="AC67" s="39">
        <f>CH67</f>
        <v>999999</v>
      </c>
      <c r="AD67" s="40">
        <f>CI67*AF67</f>
        <v>0</v>
      </c>
      <c r="AE67" s="39">
        <f>CJ67</f>
        <v>0</v>
      </c>
      <c r="AF67" s="28">
        <f>IF(AND(Y67="",Z67="",AA67="",AB67=""),0,1)*$EI$65</f>
        <v>0</v>
      </c>
      <c r="AG67" s="38"/>
      <c r="AH67" s="44"/>
      <c r="AI67" s="44"/>
      <c r="AJ67" s="44"/>
      <c r="AK67" s="44"/>
      <c r="AL67" s="39">
        <f>CQ67</f>
        <v>999999</v>
      </c>
      <c r="AM67" s="40">
        <f>CR67*AO67</f>
        <v>0</v>
      </c>
      <c r="AN67" s="39">
        <f>CS67</f>
        <v>0</v>
      </c>
      <c r="AO67" s="28">
        <f>IF(AND(AH67="",AI67="",AJ67="",AK67=""),0,1)*$EI$65</f>
        <v>0</v>
      </c>
      <c r="AP67" s="38"/>
      <c r="AQ67" s="44"/>
      <c r="AR67" s="44"/>
      <c r="AS67" s="44"/>
      <c r="AT67" s="44"/>
      <c r="AU67" s="39">
        <f>CZ67</f>
        <v>999999</v>
      </c>
      <c r="AV67" s="40">
        <f>DA67*AX67</f>
        <v>0</v>
      </c>
      <c r="AW67" s="39">
        <f>DB67</f>
        <v>0</v>
      </c>
      <c r="AX67" s="28">
        <f>IF(AND(AQ67="",AR67="",AS67="",AT67=""),0,1)*$EI$65</f>
        <v>0</v>
      </c>
      <c r="AY67" s="38"/>
      <c r="AZ67" s="44"/>
      <c r="BA67" s="44"/>
      <c r="BB67" s="44"/>
      <c r="BC67" s="44"/>
      <c r="BD67" s="39">
        <f>DI67</f>
        <v>999999</v>
      </c>
      <c r="BE67" s="40">
        <f>DJ67*BG67</f>
        <v>0</v>
      </c>
      <c r="BF67" s="39">
        <f>DK67</f>
        <v>0</v>
      </c>
      <c r="BG67" s="28">
        <f>IF(AND(AZ67="",BA67="",BB67="",BC67=""),0,1)*$EI$65</f>
        <v>0</v>
      </c>
      <c r="BI67" s="41"/>
      <c r="BJ67" s="41"/>
      <c r="BK67" s="41"/>
      <c r="BL67" s="41"/>
      <c r="BM67" s="41"/>
      <c r="BN67" s="41"/>
      <c r="BO67" s="41"/>
      <c r="BP67" s="41"/>
      <c r="BQ67" s="22">
        <f>IF($BP$13&lt;=18,0,IF(D67="",0,1))</f>
        <v>0</v>
      </c>
      <c r="BS67" s="55">
        <f>0+IF(P67&gt;0,1,0)+IF(Q67&gt;0,1,0)+IF(R67&gt;0,1,0)+IF(S67&gt;0,1,0)-IF(P67="X",1,0)-IF(Q67="X",1,0)-IF(R67="X",1,0)-IF(S67="X",1,0)-IF(P67="D",1,0)-IF(Q67="D",1,0)-IF(R67="D",1,0)-IF(S67="D",1,0)</f>
        <v>0</v>
      </c>
      <c r="BT67" s="56">
        <f>0+IF(P67="D",1,0)+IF(Q67="D",1,0)+IF(R67="D",1,0)+IF(S67="D",1,0)</f>
        <v>0</v>
      </c>
      <c r="BU67" s="56">
        <f>IF(OR(P67="X",P67="A"),$D$9,IF(P67="D",$D$10,P67))</f>
        <v>0</v>
      </c>
      <c r="BV67" s="56">
        <f>IF(OR(Q67="X",Q67="A"),$D$9,IF(Q67="D",$D$10,Q67))</f>
        <v>0</v>
      </c>
      <c r="BW67" s="56">
        <f>IF(OR(R67="X",R67="A"),$D$9,IF(R67="D",$D$10,R67))</f>
        <v>0</v>
      </c>
      <c r="BX67" s="56">
        <f>IF(OR(S67="X",S67="A"),$D$9,IF(S67="D",$D$10,S67))</f>
        <v>0</v>
      </c>
      <c r="BY67" s="56">
        <f>IF($D$65="",999999,IF(SUM(BU67:BX67)=0,999999,IF($EI$65=0,999999,IF(AND(BT67=$BP$10,$A$13=1),$D$13,IF(AND(BT67=$BP$10,$A$13=0),SUM(BU67:BX67),IF(AND(BS67&lt;$BP$12,$A$11=1),$D$11,IF(AND(BS67&lt;$BP$12,$A$11=0),SUM(BU67:BX67),SUM(BU67:BX67))))))))</f>
        <v>999999</v>
      </c>
      <c r="BZ67" s="56">
        <f>1+IF(BY67&gt;BY17,1,0)+IF(BY67&gt;BY19,1,0)+IF(BY67&gt;BY21,1,0)+IF(BY67&gt;BY23,1,0)+IF(BY67&gt;BY25,1,0)+IF(BY67&gt;BY27,1,0)+IF(BY67&gt;BY29,1,0)+IF(BY67&gt;BY31,1,0)+IF(BY67&gt;BY33,1,0)+IF(BY67&gt;BY35,1,0)+IF(BY67&gt;BY37,1,0)+IF(BY67&gt;BY39,1,0)+IF(BY67&gt;BY41,1,0)+IF(BY67&gt;BY43,1,0)+IF(BY67&gt;BY45,1,0)+IF(BY67&gt;BY47,1,0)+IF(BY67&gt;BY49,1,0)+IF(BY67&gt;BY51,1,0)+IF(BY67&gt;BY53,1,0)+IF(BY67&gt;BY55,1,0)+IF(BY67&gt;BY57,1,0)+IF(BY67&gt;BY59,1,0)+IF(BY67&gt;BY61,1,0)+IF(BY67&gt;BY63,1,0)+IF(BY67&gt;BY65,1,0)+IF(BY67&gt;BY69,1,0)+IF(BY67&gt;BY71,1,0)+IF(BY67&gt;BY73,1,0)+IF(BY67&gt;BY75,1,0)+IF(BY67&gt;BY77,1,0)+IF(BY67&gt;BY79,1,0)+IF(BY67&gt;BY81,1,0)+IF(BY67&gt;BY83,1,0)+IF(BY67&gt;BY85,1,0)</f>
        <v>1</v>
      </c>
      <c r="CA67" s="57">
        <f>($C$6-BZ67+1)*$BQ$65*W67</f>
        <v>0</v>
      </c>
      <c r="CB67" s="55">
        <f>0+IF(Y67&gt;0,1,0)+IF(Z67&gt;0,1,0)+IF(AA67&gt;0,1,0)+IF(AB67&gt;0,1,0)-IF(Y67="X",1,0)-IF(Z67="X",1,0)-IF(AA67="X",1,0)-IF(AB67="X",1,0)-IF(Y67="D",1,0)-IF(Z67="D",1,0)-IF(AA67="D",1,0)-IF(AB67="D",1,0)</f>
        <v>0</v>
      </c>
      <c r="CC67" s="56">
        <f>0+IF(Y67="D",1,0)+IF(Z67="D",1,0)+IF(AA67="D",1,0)+IF(AB67="D",1,0)</f>
        <v>0</v>
      </c>
      <c r="CD67" s="56">
        <f>IF(OR(Y67="X",Y67="A"),$D$9,IF(Y67="D",$D$10,Y67))</f>
        <v>0</v>
      </c>
      <c r="CE67" s="56">
        <f>IF(OR(Z67="X",Z67="A"),$D$9,IF(Z67="D",$D$10,Z67))</f>
        <v>0</v>
      </c>
      <c r="CF67" s="56">
        <f>IF(OR(AA67="X",AA67="A"),$D$9,IF(AA67="D",$D$10,AA67))</f>
        <v>0</v>
      </c>
      <c r="CG67" s="56">
        <f>IF(OR(AB67="X",AB67="A"),$D$9,IF(AB67="D",$D$10,AB67))</f>
        <v>0</v>
      </c>
      <c r="CH67" s="56">
        <f>IF($D$65="",999999,IF(SUM(CD67:CG67)=0,999999,IF($EI$65=0,999999,IF(AND(CC67=$BP$10,$A$13=1),$D$13,IF(AND(CC67=$BP$10,$A$13=0),SUM(CD67:CG67),IF(AND(CB67&lt;$BP$12,$A$11=1),$D$11,IF(AND(CB67&lt;$BP$12,$A$11=0),SUM(CD67:CG67),SUM(CD67:CG67))))))))</f>
        <v>999999</v>
      </c>
      <c r="CI67" s="56">
        <f>1+IF(CH67&gt;CH17,1,0)+IF(CH67&gt;CH19,1,0)+IF(CH67&gt;CH21,1,0)+IF(CH67&gt;CH23,1,0)+IF(CH67&gt;CH25,1,0)+IF(CH67&gt;CH27,1,0)+IF(CH67&gt;CH29,1,0)+IF(CH67&gt;CH31,1,0)+IF(CH67&gt;CH33,1,0)+IF(CH67&gt;CH35,1,0)+IF(CH67&gt;CH37,1,0)+IF(CH67&gt;CH39,1,0)+IF(CH67&gt;CH41,1,0)+IF(CH67&gt;CH43,1,0)+IF(CH67&gt;CH45,1,0)+IF(CH67&gt;CH47,1,0)+IF(CH67&gt;CH49,1,0)+IF(CH67&gt;CH51,1,0)+IF(CH67&gt;CH53,1,0)+IF(CH67&gt;CH55,1,0)+IF(CH67&gt;CH57,1,0)+IF(CH67&gt;CH59,1,0)+IF(CH67&gt;CH61,1,0)+IF(CH67&gt;CH63,1,0)+IF(CH67&gt;CH65,1,0)+IF(CH67&gt;CH69,1,0)+IF(CH67&gt;CH71,1,0)+IF(CH67&gt;CH73,1,0)+IF(CH67&gt;CH75,1,0)+IF(CH67&gt;CH77,1,0)+IF(CH67&gt;CH79,1,0)+IF(CH67&gt;CH81,1,0)+IF(CH67&gt;CH83,1,0)+IF(CH67&gt;CH85,1,0)</f>
        <v>1</v>
      </c>
      <c r="CJ67" s="57">
        <f>($C$6-CI67+1)*$BQ$65*AF67</f>
        <v>0</v>
      </c>
      <c r="CK67" s="55">
        <f>0+IF(AH67&gt;0,1,0)+IF(AI67&gt;0,1,0)+IF(AJ67&gt;0,1,0)+IF(AK67&gt;0,1,0)-IF(AH67="X",1,0)-IF(AI67="X",1,0)-IF(AJ67="X",1,0)-IF(AK67="X",1,0)-IF(AH67="D",1,0)-IF(AI67="D",1,0)-IF(AJ67="D",1,0)-IF(AK67="D",1,0)</f>
        <v>0</v>
      </c>
      <c r="CL67" s="56">
        <f>0+IF(AH67="D",1,0)+IF(AI67="D",1,0)+IF(AJ67="D",1,0)+IF(AK67="D",1,0)</f>
        <v>0</v>
      </c>
      <c r="CM67" s="56">
        <f>IF(OR(AH67="X",AH67="A"),$D$9,IF(AH67="D",$D$10,AH67))</f>
        <v>0</v>
      </c>
      <c r="CN67" s="56">
        <f>IF(OR(AI67="X",AI67="A"),$D$9,IF(AI67="D",$D$10,AI67))</f>
        <v>0</v>
      </c>
      <c r="CO67" s="56">
        <f>IF(OR(AJ67="X",AJ67="A"),$D$9,IF(AJ67="D",$D$10,AJ67))</f>
        <v>0</v>
      </c>
      <c r="CP67" s="56">
        <f>IF(OR(AK67="X",AK67="A"),$D$9,IF(AK67="D",$D$10,AK67))</f>
        <v>0</v>
      </c>
      <c r="CQ67" s="56">
        <f>IF($D$65="",999999,IF(SUM(CM67:CP67)=0,999999,IF($EI$65=0,999999,IF(AND(CL67=$BP$10,$A$13=1),$D$13,IF(AND(CL67=$BP$10,$A$13=0),SUM(CM67:CP67),IF(AND(CK67&lt;$BP$12,$A$11=1),$D$11,IF(AND(CK67&lt;$BP$12,$A$11=0),SUM(CM67:CP67),SUM(CM67:CP67))))))))</f>
        <v>999999</v>
      </c>
      <c r="CR67" s="56">
        <f>1+IF(CQ67&gt;CQ17,1,0)+IF(CQ67&gt;CQ19,1,0)+IF(CQ67&gt;CQ21,1,0)+IF(CQ67&gt;CQ23,1,0)+IF(CQ67&gt;CQ25,1,0)+IF(CQ67&gt;CQ27,1,0)+IF(CQ67&gt;CQ29,1,0)+IF(CQ67&gt;CQ31,1,0)+IF(CQ67&gt;CQ33,1,0)+IF(CQ67&gt;CQ35,1,0)+IF(CQ67&gt;CQ37,1,0)+IF(CQ67&gt;CQ39,1,0)+IF(CQ67&gt;CQ41,1,0)+IF(CQ67&gt;CQ43,1,0)+IF(CQ67&gt;CQ45,1,0)+IF(CQ67&gt;CQ47,1,0)+IF(CQ67&gt;CQ49,1,0)+IF(CQ67&gt;CQ51,1,0)+IF(CQ67&gt;CQ53,1,0)+IF(CQ67&gt;CQ55,1,0)+IF(CQ67&gt;CQ57,1,0)+IF(CQ67&gt;CQ59,1,0)+IF(CQ67&gt;CQ61,1,0)+IF(CQ67&gt;CQ63,1,0)+IF(CQ67&gt;CQ65,1,0)+IF(CQ67&gt;CQ69,1,0)+IF(CQ67&gt;CQ71,1,0)+IF(CQ67&gt;CQ73,1,0)+IF(CQ67&gt;CQ75,1,0)+IF(CQ67&gt;CQ77,1,0)+IF(CQ67&gt;CQ79,1,0)+IF(CQ67&gt;CQ81,1,0)+IF(CQ67&gt;CQ83,1,0)+IF(CQ67&gt;CQ85,1,0)</f>
        <v>1</v>
      </c>
      <c r="CS67" s="57">
        <f>($C$6-CR67+1)*$BQ$65*AO67</f>
        <v>0</v>
      </c>
      <c r="CT67" s="55">
        <f>0+IF(AQ67&gt;0,1,0)+IF(AR67&gt;0,1,0)+IF(AS67&gt;0,1,0)+IF(AT67&gt;0,1,0)-IF(AQ67="X",1,0)-IF(AR67="X",1,0)-IF(AS67="X",1,0)-IF(AT67="X",1,0)-IF(AQ67="D",1,0)-IF(AR67="D",1,0)-IF(AS67="D",1,0)-IF(AT67="D",1,0)</f>
        <v>0</v>
      </c>
      <c r="CU67" s="56">
        <f>0+IF(AQ67="D",1,0)+IF(AR67="D",1,0)+IF(AS67="D",1,0)+IF(AT67="D",1,0)</f>
        <v>0</v>
      </c>
      <c r="CV67" s="56">
        <f>IF(OR(AQ67="X",AQ67="A"),$D$9,IF(AQ67="D",$D$10,AQ67))</f>
        <v>0</v>
      </c>
      <c r="CW67" s="56">
        <f>IF(OR(AR67="X",AR67="A"),$D$9,IF(AR67="D",$D$10,AR67))</f>
        <v>0</v>
      </c>
      <c r="CX67" s="56">
        <f>IF(OR(AS67="X",AS67="A"),$D$9,IF(AS67="D",$D$10,AS67))</f>
        <v>0</v>
      </c>
      <c r="CY67" s="56">
        <f>IF(OR(AT67="X",AT67="A"),$D$9,IF(AT67="D",$D$10,AT67))</f>
        <v>0</v>
      </c>
      <c r="CZ67" s="56">
        <f>IF($D$65="",999999,IF(SUM(CV67:CY67)=0,999999,IF($EI$65=0,999999,IF(AND(CU67=$BP$10,$A$13=1),$D$13,IF(AND(CU67=$BP$10,$A$13=0),SUM(CV67:CY67),IF(AND(CT67&lt;$BP$12,$A$11=1),$D$11,IF(AND(CT67&lt;$BP$12,$A$11=0),SUM(CV67:CY67),SUM(CV67:CY67))))))))</f>
        <v>999999</v>
      </c>
      <c r="DA67" s="56">
        <f>1+IF(CZ67&gt;CZ17,1,0)+IF(CZ67&gt;CZ19,1,0)+IF(CZ67&gt;CZ21,1,0)+IF(CZ67&gt;CZ23,1,0)+IF(CZ67&gt;CZ25,1,0)+IF(CZ67&gt;CZ27,1,0)+IF(CZ67&gt;CZ29,1,0)+IF(CZ67&gt;CZ31,1,0)+IF(CZ67&gt;CZ33,1,0)+IF(CZ67&gt;CZ35,1,0)+IF(CZ67&gt;CZ37,1,0)+IF(CZ67&gt;CZ39,1,0)+IF(CZ67&gt;CZ41,1,0)+IF(CZ67&gt;CZ43,1,0)+IF(CZ67&gt;CZ45,1,0)+IF(CZ67&gt;CZ47,1,0)+IF(CZ67&gt;CZ49,1,0)+IF(CZ67&gt;CZ51,1,0)+IF(CZ67&gt;CZ53,1,0)+IF(CZ67&gt;CZ55,1,0)+IF(CZ67&gt;CZ57,1,0)+IF(CZ67&gt;CZ59,1,0)+IF(CZ67&gt;CZ61,1,0)+IF(CZ67&gt;CZ63,1,0)+IF(CZ67&gt;CZ65,1,0)+IF(CZ67&gt;CZ69,1,0)+IF(CZ67&gt;CZ71,1,0)+IF(CZ67&gt;CZ73,1,0)+IF(CZ67&gt;CZ75,1,0)+IF(CZ67&gt;CZ77,1,0)+IF(CZ67&gt;CZ79,1,0)+IF(CZ67&gt;CZ81,1,0)+IF(CZ67&gt;CZ83,1,0)+IF(CZ67&gt;CZ85,1,0)</f>
        <v>1</v>
      </c>
      <c r="DB67" s="57">
        <f>($C$6-DA67+1)*$BQ$65*AX67</f>
        <v>0</v>
      </c>
      <c r="DC67" s="55">
        <f>0+IF(AZ67&gt;0,1,0)+IF(BA67&gt;0,1,0)+IF(BB67&gt;0,1,0)+IF(BC67&gt;0,1,0)-IF(AZ67="X",1,0)-IF(BA67="X",1,0)-IF(BB67="X",1,0)-IF(BC67="X",1,0)-IF(AZ67="D",1,0)-IF(BA67="D",1,0)-IF(BB67="D",1,0)-IF(BC67="D",1,0)</f>
        <v>0</v>
      </c>
      <c r="DD67" s="56">
        <f>0+IF(AZ67="D",1,0)+IF(BA67="D",1,0)+IF(BB67="D",1,0)+IF(BC67="D",1,0)</f>
        <v>0</v>
      </c>
      <c r="DE67" s="56">
        <f>IF(OR(AZ67="X",AZ67="A"),$D$9,IF(AZ67="D",$D$10,AZ67))</f>
        <v>0</v>
      </c>
      <c r="DF67" s="56">
        <f>IF(OR(BA67="X",BA67="A"),$D$9,IF(BA67="D",$D$10,BA67))</f>
        <v>0</v>
      </c>
      <c r="DG67" s="56">
        <f>IF(OR(BB67="X",BB67="A"),$D$9,IF(BB67="D",$D$10,BB67))</f>
        <v>0</v>
      </c>
      <c r="DH67" s="56">
        <f>IF(OR(BC67="X",BC67="A"),$D$9,IF(BC67="D",$D$10,BC67))</f>
        <v>0</v>
      </c>
      <c r="DI67" s="56">
        <f>IF($D$65="",999999,IF(SUM(DE67:DH67)=0,999999,IF($EI$65=0,999999,IF(AND(DD67=$BP$10,$A$13=1),$D$13,IF(AND(DD67=$BP$10,$A$13=0),SUM(DE67:DH67),IF(AND(DC67&lt;$BP$12,$A$11=1),$D$11,IF(AND(DC67&lt;$BP$12,$A$11=0),SUM(DE67:DH67),SUM(DE67:DH67))))))))</f>
        <v>999999</v>
      </c>
      <c r="DJ67" s="56">
        <f>1+IF(DI67&gt;DI17,1,0)+IF(DI67&gt;DI19,1,0)+IF(DI67&gt;DI21,1,0)+IF(DI67&gt;DI23,1,0)+IF(DI67&gt;DI25,1,0)+IF(DI67&gt;DI27,1,0)+IF(DI67&gt;DI29,1,0)+IF(DI67&gt;DI31,1,0)+IF(DI67&gt;DI33,1,0)+IF(DI67&gt;DI35,1,0)+IF(DI67&gt;DI37,1,0)+IF(DI67&gt;DI39,1,0)+IF(DI67&gt;DI41,1,0)+IF(DI67&gt;DI43,1,0)+IF(DI67&gt;DI45,1,0)+IF(DI67&gt;DI47,1,0)+IF(DI67&gt;DI49,1,0)+IF(DI67&gt;DI51,1,0)+IF(DI67&gt;DI53,1,0)+IF(DI67&gt;DI55,1,0)+IF(DI67&gt;DI57,1,0)+IF(DI67&gt;DI59,1,0)+IF(DI67&gt;DI61,1,0)+IF(DI67&gt;DI63,1,0)+IF(DI67&gt;DI65,1,0)+IF(DI67&gt;DI69,1,0)+IF(DI67&gt;DI71,1,0)+IF(DI67&gt;DI73,1,0)+IF(DI67&gt;DI75,1,0)+IF(DI67&gt;DI77,1,0)+IF(DI67&gt;DI79,1,0)+IF(DI67&gt;DI81,1,0)+IF(DI67&gt;DI83,1,0)+IF(DI67&gt;DI85,1,0)</f>
        <v>1</v>
      </c>
      <c r="DK67" s="57">
        <f>($C$6-DJ67+1)*$BQ$65*BG67</f>
        <v>0</v>
      </c>
      <c r="DM67" s="11"/>
      <c r="DN67" s="69">
        <f>1+IF(DO67&lt;DO17,1)+IF(DO67&lt;DO19,1)+IF(DO67&lt;DO21,1)+IF(DO67&lt;DO23,1)+IF(DO67&lt;DO25,1)+IF(DO67&lt;DO27,1)+IF(DO67&lt;DO29,1)+IF(DO67&lt;DO31,1)+IF(DO67&lt;DO33,1)+IF(DO67&lt;DO35,1)+IF(DO67&lt;DO37,1)+IF(DO67&lt;DO39,1)+IF(DO67&lt;DO41,1)+IF(DO67&lt;DO43,1)+IF(DO67&lt;DO45,1)+IF(DO67&lt;DO47,1)+IF(DO67&lt;DO49,1)+IF(DO67&lt;DO51,1)+IF(DO67&lt;DO53,1)+IF(DO67&lt;DO55,1)+IF(DO67&lt;DO57,1)+IF(DO67&lt;DO59,1)+IF(DO67&lt;DO61,1)+IF(DO67&lt;DO63,1)+IF(DO67&lt;DO65,1)+IF(DO67&lt;DO69,1)+IF(DO67&lt;DO71,1)+IF(DO67&lt;DO73,1)+IF(DO67&lt;DO75,1)+IF(DO67&lt;DO77,1)+IF(DO67&lt;DO79,1)+IF(DO67&lt;DO81,1)+IF(DO67&lt;DO83,1)+IF(DO67&lt;DO85,1)</f>
        <v>10</v>
      </c>
      <c r="DO67" s="45">
        <f>DS67+0.26</f>
        <v>0.26</v>
      </c>
      <c r="DP67" s="7"/>
      <c r="DQ67" s="42">
        <f>DN67</f>
        <v>10</v>
      </c>
      <c r="DR67" s="8">
        <f>1+IF(DS67&lt;DS17,1)+IF(DS67&lt;DS19,1)+IF(DS67&lt;DS21,1)+IF(DS67&lt;DS23,1)+IF(DS67&lt;DS25,1)+IF(DS67&lt;DS27,1)+IF(DS67&lt;DS29,1)+IF(DS67&lt;DS31,1)+IF(DS67&lt;DS33,1)+IF(DS67&lt;DS35,1)+IF(DS67&lt;DS37,1)+IF(DS67&lt;DS39,1)+IF(DS67&lt;DS41,1)+IF(DS67&lt;DS43,1)+IF(DS67&lt;DS45,1)+IF(DS67&lt;DS47,1)+IF(DS67&lt;DS49,1)+IF(DS67&lt;DS51,1)+IF(DS67&lt;DS53,1)+IF(DS67&lt;DS55,1)+IF(DS67&lt;DS57,1)+IF(DS67&lt;DS59,1)+IF(DS67&lt;DS61,1)+IF(DS67&lt;DS63,1)+IF(DS67&lt;DS65,1)+IF(DS67&lt;DS69,1)+IF(DS67&lt;DS71,1)+IF(DS67&lt;DS73,1)+IF(DS67&lt;DS75,1)+IF(DS67&lt;DS77,1)+IF(DS67&lt;DS79,1)+IF(DS67&lt;DS81,1)+IF(DS67&lt;DS83,1)+IF(DS67&lt;DS85,1)</f>
        <v>1</v>
      </c>
      <c r="DS67" s="59">
        <f>(((DU67*10000000)+(500000-DV67)+(5000-EB67))*EI67)+IF(DT67="",0,1)</f>
        <v>0</v>
      </c>
      <c r="DT67" s="8">
        <f>IF(D67="","",D67)</f>
      </c>
      <c r="DU67" s="8">
        <f>SUM(V67,AE67,AN67,AW67,BF67)*EI67</f>
        <v>0</v>
      </c>
      <c r="DV67" s="8">
        <f>0+IF(BY67&lt;999999,BY67,0)+IF(CH67&lt;999999,CH67,0)+IF(CQ67&lt;999999,CQ67,0)+IF(CZ67&lt;999999,CZ67,0)+IF(DI67&lt;999999,DI67,0)*EI67</f>
        <v>0</v>
      </c>
      <c r="DW67" s="8">
        <f>BZ67*W67*EI67</f>
        <v>0</v>
      </c>
      <c r="DX67" s="8">
        <f>CI67*AF67*EI67</f>
        <v>0</v>
      </c>
      <c r="DY67" s="8">
        <f>CR67*AO67*EI67</f>
        <v>0</v>
      </c>
      <c r="DZ67" s="8">
        <f>DA67*AX67*EI67</f>
        <v>0</v>
      </c>
      <c r="EA67" s="8">
        <f>DJ67*BG67*EI67</f>
        <v>0</v>
      </c>
      <c r="EB67" s="8">
        <f>SUM(DW67:EA67)</f>
        <v>0</v>
      </c>
      <c r="EC67" s="8">
        <f>IF(0+(IF(Q67="X",1,0)+(IF(R67="X",1,0)+(IF(S67="X",1,0)+(IF(P67="X",1,0)))))&gt;=$BP$10,1,0)</f>
        <v>1</v>
      </c>
      <c r="ED67" s="8">
        <f>IF(0+(IF(Z67="X",1,0)+(IF(AA67="X",1,0)+(IF(AB67="X",1,0)+(IF(Y67="X",1,0)))))&gt;=$BP$10,1,0)</f>
        <v>1</v>
      </c>
      <c r="EE67" s="8">
        <f>IF(0+(IF(AI67="X",1,0)+(IF(AJ67="X",1,0)+(IF(AK67="X",1,0)+(IF(AH67="X",1,0)))))&gt;=$BP$10,1,0)</f>
        <v>1</v>
      </c>
      <c r="EF67" s="8">
        <f>IF(0+(IF(AR67="X",1,0)+(IF(AS67="X",1,0)+(IF(AT67="X",1,0)+(IF(AQ67="X",1,0)))))&gt;=$BP$10,1,0)</f>
        <v>1</v>
      </c>
      <c r="EG67" s="8">
        <f>IF(0+(IF(BA67="X",1,0)+(IF(BB67="X",1,0)+(IF(BC67="X",1,0)+(IF(AZ67="X",1,0)))))&gt;=$BP$10,1,0)</f>
        <v>1</v>
      </c>
      <c r="EH67" s="8">
        <f>SUM(EC67:EG67)*$A$15</f>
        <v>5</v>
      </c>
      <c r="EI67" s="8">
        <f>IF(EH67&gt;=2,0,BQ67)</f>
        <v>0</v>
      </c>
      <c r="EJ67" s="1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1"/>
      <c r="FU67" s="91"/>
      <c r="FV67" s="91"/>
      <c r="FW67" s="91"/>
      <c r="FX67" s="91"/>
      <c r="FY67" s="91"/>
      <c r="FZ67" s="91"/>
      <c r="GA67" s="91"/>
      <c r="GB67" s="91"/>
      <c r="GC67" s="91"/>
      <c r="GD67" s="91"/>
      <c r="GE67" s="91"/>
      <c r="GF67" s="91"/>
      <c r="GG67" s="91"/>
      <c r="GH67" s="91"/>
    </row>
    <row r="68" spans="1:190" ht="6"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DM68" s="6"/>
      <c r="DN68" s="6"/>
      <c r="DO68" s="6"/>
      <c r="DP68" s="6"/>
      <c r="DQ68" s="6"/>
      <c r="DR68" s="6"/>
      <c r="DS68" s="6"/>
      <c r="DT68" s="6"/>
      <c r="DU68" s="6"/>
      <c r="DV68" s="6"/>
      <c r="DW68" s="6"/>
      <c r="DX68" s="6"/>
      <c r="DY68" s="6"/>
      <c r="DZ68" s="6"/>
      <c r="EA68" s="6"/>
      <c r="EB68" s="6"/>
      <c r="EC68" s="6"/>
      <c r="ED68" s="6"/>
      <c r="EE68" s="6"/>
      <c r="EF68" s="6"/>
      <c r="EG68" s="6"/>
      <c r="EH68" s="6"/>
      <c r="EI68" s="6"/>
      <c r="EJ68" s="6"/>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row>
    <row r="69" spans="1:190" ht="13.5" thickBot="1">
      <c r="A69" s="20"/>
      <c r="B69" s="20"/>
      <c r="C69" s="37">
        <v>27</v>
      </c>
      <c r="D69" s="116"/>
      <c r="E69" s="116"/>
      <c r="F69" s="116"/>
      <c r="G69" s="116"/>
      <c r="H69" s="116"/>
      <c r="I69" s="116"/>
      <c r="J69" s="116"/>
      <c r="K69" s="116"/>
      <c r="L69" s="116"/>
      <c r="M69" s="116"/>
      <c r="N69" s="38"/>
      <c r="O69" s="20"/>
      <c r="P69" s="44"/>
      <c r="Q69" s="44"/>
      <c r="R69" s="44"/>
      <c r="S69" s="44"/>
      <c r="T69" s="39">
        <f>BY69</f>
        <v>999999</v>
      </c>
      <c r="U69" s="40">
        <f>BZ69*W69</f>
        <v>0</v>
      </c>
      <c r="V69" s="39">
        <f>CA69</f>
        <v>0</v>
      </c>
      <c r="W69" s="28">
        <f>IF(AND(P69="",Q69="",R69="",S69=""),0,1)*$EI$65</f>
        <v>0</v>
      </c>
      <c r="X69" s="38"/>
      <c r="Y69" s="44"/>
      <c r="Z69" s="44"/>
      <c r="AA69" s="44"/>
      <c r="AB69" s="44"/>
      <c r="AC69" s="39">
        <f>CH69</f>
        <v>999999</v>
      </c>
      <c r="AD69" s="40">
        <f>CI69*AF69</f>
        <v>0</v>
      </c>
      <c r="AE69" s="39">
        <f>CJ69</f>
        <v>0</v>
      </c>
      <c r="AF69" s="28">
        <f>IF(AND(Y69="",Z69="",AA69="",AB69=""),0,1)*$EI$65</f>
        <v>0</v>
      </c>
      <c r="AG69" s="38"/>
      <c r="AH69" s="44"/>
      <c r="AI69" s="44"/>
      <c r="AJ69" s="44"/>
      <c r="AK69" s="44"/>
      <c r="AL69" s="39">
        <f>CQ69</f>
        <v>999999</v>
      </c>
      <c r="AM69" s="40">
        <f>CR69*AO69</f>
        <v>0</v>
      </c>
      <c r="AN69" s="39">
        <f>CS69</f>
        <v>0</v>
      </c>
      <c r="AO69" s="28">
        <f>IF(AND(AH69="",AI69="",AJ69="",AK69=""),0,1)*$EI$65</f>
        <v>0</v>
      </c>
      <c r="AP69" s="38"/>
      <c r="AQ69" s="44"/>
      <c r="AR69" s="44"/>
      <c r="AS69" s="44"/>
      <c r="AT69" s="44"/>
      <c r="AU69" s="39">
        <f>CZ69</f>
        <v>999999</v>
      </c>
      <c r="AV69" s="40">
        <f>DA69*AX69</f>
        <v>0</v>
      </c>
      <c r="AW69" s="39">
        <f>DB69</f>
        <v>0</v>
      </c>
      <c r="AX69" s="28">
        <f>IF(AND(AQ69="",AR69="",AS69="",AT69=""),0,1)*$EI$65</f>
        <v>0</v>
      </c>
      <c r="AY69" s="38"/>
      <c r="AZ69" s="44"/>
      <c r="BA69" s="44"/>
      <c r="BB69" s="44"/>
      <c r="BC69" s="44"/>
      <c r="BD69" s="39">
        <f>DI69</f>
        <v>999999</v>
      </c>
      <c r="BE69" s="40">
        <f>DJ69*BG69</f>
        <v>0</v>
      </c>
      <c r="BF69" s="39">
        <f>DK69</f>
        <v>0</v>
      </c>
      <c r="BG69" s="28">
        <f>IF(AND(AZ69="",BA69="",BB69="",BC69=""),0,1)*$EI$65</f>
        <v>0</v>
      </c>
      <c r="BI69" s="41"/>
      <c r="BJ69" s="41"/>
      <c r="BK69" s="41"/>
      <c r="BL69" s="41"/>
      <c r="BM69" s="41"/>
      <c r="BN69" s="41"/>
      <c r="BO69" s="41"/>
      <c r="BP69" s="41"/>
      <c r="BQ69" s="22">
        <f>IF($BP$13&lt;=18,0,IF(D69="",0,1))</f>
        <v>0</v>
      </c>
      <c r="BS69" s="55">
        <f>0+IF(P69&gt;0,1,0)+IF(Q69&gt;0,1,0)+IF(R69&gt;0,1,0)+IF(S69&gt;0,1,0)-IF(P69="X",1,0)-IF(Q69="X",1,0)-IF(R69="X",1,0)-IF(S69="X",1,0)-IF(P69="D",1,0)-IF(Q69="D",1,0)-IF(R69="D",1,0)-IF(S69="D",1,0)</f>
        <v>0</v>
      </c>
      <c r="BT69" s="56">
        <f>0+IF(P69="D",1,0)+IF(Q69="D",1,0)+IF(R69="D",1,0)+IF(S69="D",1,0)</f>
        <v>0</v>
      </c>
      <c r="BU69" s="56">
        <f>IF(OR(P69="X",P69="A"),$D$9,IF(P69="D",$D$10,P69))</f>
        <v>0</v>
      </c>
      <c r="BV69" s="56">
        <f>IF(OR(Q69="X",Q69="A"),$D$9,IF(Q69="D",$D$10,Q69))</f>
        <v>0</v>
      </c>
      <c r="BW69" s="56">
        <f>IF(OR(R69="X",R69="A"),$D$9,IF(R69="D",$D$10,R69))</f>
        <v>0</v>
      </c>
      <c r="BX69" s="56">
        <f>IF(OR(S69="X",S69="A"),$D$9,IF(S69="D",$D$10,S69))</f>
        <v>0</v>
      </c>
      <c r="BY69" s="56">
        <f>IF($D$65="",999999,IF(SUM(BU69:BX69)=0,999999,IF($EI$65=0,999999,IF(AND(BT69=$BP$10,$A$13=1),$D$13,IF(AND(BT69=$BP$10,$A$13=0),SUM(BU69:BX69),IF(AND(BS69&lt;$BP$12,$A$11=1),$D$11,IF(AND(BS69&lt;$BP$12,$A$11=0),SUM(BU69:BX69),SUM(BU69:BX69))))))))</f>
        <v>999999</v>
      </c>
      <c r="BZ69" s="56">
        <f>1+IF(BY69&gt;BY17,1,0)+IF(BY69&gt;BY19,1,0)+IF(BY69&gt;BY21,1,0)+IF(BY69&gt;BY23,1,0)+IF(BY69&gt;BY25,1,0)+IF(BY69&gt;BY27,1,0)+IF(BY69&gt;BY29,1,0)+IF(BY69&gt;BY31,1,0)+IF(BY69&gt;BY33,1,0)+IF(BY69&gt;BY35,1,0)+IF(BY69&gt;BY37,1,0)+IF(BY69&gt;BY39,1,0)+IF(BY69&gt;BY41,1,0)+IF(BY69&gt;BY43,1,0)+IF(BY69&gt;BY45,1,0)+IF(BY69&gt;BY47,1,0)+IF(BY69&gt;BY49,1,0)+IF(BY69&gt;BY51,1,0)+IF(BY69&gt;BY53,1,0)+IF(BY69&gt;BY55,1,0)+IF(BY69&gt;BY57,1,0)+IF(BY69&gt;BY59,1,0)+IF(BY69&gt;BY61,1,0)+IF(BY69&gt;BY63,1,0)+IF(BY69&gt;BY65,1,0)+IF(BY69&gt;BY67,1,0)+IF(BY69&gt;BY71,1,0)+IF(BY69&gt;BY73,1,0)+IF(BY69&gt;BY75,1,0)+IF(BY69&gt;BY77,1,0)+IF(BY69&gt;BY79,1,0)+IF(BY69&gt;BY81,1,0)+IF(BY69&gt;BY83,1,0)+IF(BY69&gt;BY85,1,0)</f>
        <v>1</v>
      </c>
      <c r="CA69" s="57">
        <f>($C$6-BZ69+1)*$BQ$65*W69</f>
        <v>0</v>
      </c>
      <c r="CB69" s="55">
        <f>0+IF(Y69&gt;0,1,0)+IF(Z69&gt;0,1,0)+IF(AA69&gt;0,1,0)+IF(AB69&gt;0,1,0)-IF(Y69="X",1,0)-IF(Z69="X",1,0)-IF(AA69="X",1,0)-IF(AB69="X",1,0)-IF(Y69="D",1,0)-IF(Z69="D",1,0)-IF(AA69="D",1,0)-IF(AB69="D",1,0)</f>
        <v>0</v>
      </c>
      <c r="CC69" s="56">
        <f>0+IF(Y69="D",1,0)+IF(Z69="D",1,0)+IF(AA69="D",1,0)+IF(AB69="D",1,0)</f>
        <v>0</v>
      </c>
      <c r="CD69" s="56">
        <f>IF(OR(Y69="X",Y69="A"),$D$9,IF(Y69="D",$D$10,Y69))</f>
        <v>0</v>
      </c>
      <c r="CE69" s="56">
        <f>IF(OR(Z69="X",Z69="A"),$D$9,IF(Z69="D",$D$10,Z69))</f>
        <v>0</v>
      </c>
      <c r="CF69" s="56">
        <f>IF(OR(AA69="X",AA69="A"),$D$9,IF(AA69="D",$D$10,AA69))</f>
        <v>0</v>
      </c>
      <c r="CG69" s="56">
        <f>IF(OR(AB69="X",AB69="A"),$D$9,IF(AB69="D",$D$10,AB69))</f>
        <v>0</v>
      </c>
      <c r="CH69" s="56">
        <f>IF($D$65="",999999,IF(SUM(CD69:CG69)=0,999999,IF($EI$65=0,999999,IF(AND(CC69=$BP$10,$A$13=1),$D$13,IF(AND(CC69=$BP$10,$A$13=0),SUM(CD69:CG69),IF(AND(CB69&lt;$BP$12,$A$11=1),$D$11,IF(AND(CB69&lt;$BP$12,$A$11=0),SUM(CD69:CG69),SUM(CD69:CG69))))))))</f>
        <v>999999</v>
      </c>
      <c r="CI69" s="56">
        <f>1+IF(CH69&gt;CH17,1,0)+IF(CH69&gt;CH19,1,0)+IF(CH69&gt;CH21,1,0)+IF(CH69&gt;CH23,1,0)+IF(CH69&gt;CH25,1,0)+IF(CH69&gt;CH27,1,0)+IF(CH69&gt;CH29,1,0)+IF(CH69&gt;CH31,1,0)+IF(CH69&gt;CH33,1,0)+IF(CH69&gt;CH35,1,0)+IF(CH69&gt;CH37,1,0)+IF(CH69&gt;CH39,1,0)+IF(CH69&gt;CH41,1,0)+IF(CH69&gt;CH43,1,0)+IF(CH69&gt;CH45,1,0)+IF(CH69&gt;CH47,1,0)+IF(CH69&gt;CH49,1,0)+IF(CH69&gt;CH51,1,0)+IF(CH69&gt;CH53,1,0)+IF(CH69&gt;CH55,1,0)+IF(CH69&gt;CH57,1,0)+IF(CH69&gt;CH59,1,0)+IF(CH69&gt;CH61,1,0)+IF(CH69&gt;CH63,1,0)+IF(CH69&gt;CH65,1,0)+IF(CH69&gt;CH67,1,0)+IF(CH69&gt;CH71,1,0)+IF(CH69&gt;CH73,1,0)+IF(CH69&gt;CH75,1,0)+IF(CH69&gt;CH77,1,0)+IF(CH69&gt;CH79,1,0)+IF(CH69&gt;CH81,1,0)+IF(CH69&gt;CH83,1,0)+IF(CH69&gt;CH85,1,0)</f>
        <v>1</v>
      </c>
      <c r="CJ69" s="57">
        <f>($C$6-CI69+1)*$BQ$65*AF69</f>
        <v>0</v>
      </c>
      <c r="CK69" s="55">
        <f>0+IF(AH69&gt;0,1,0)+IF(AI69&gt;0,1,0)+IF(AJ69&gt;0,1,0)+IF(AK69&gt;0,1,0)-IF(AH69="X",1,0)-IF(AI69="X",1,0)-IF(AJ69="X",1,0)-IF(AK69="X",1,0)-IF(AH69="D",1,0)-IF(AI69="D",1,0)-IF(AJ69="D",1,0)-IF(AK69="D",1,0)</f>
        <v>0</v>
      </c>
      <c r="CL69" s="56">
        <f>0+IF(AH69="D",1,0)+IF(AI69="D",1,0)+IF(AJ69="D",1,0)+IF(AK69="D",1,0)</f>
        <v>0</v>
      </c>
      <c r="CM69" s="56">
        <f>IF(OR(AH69="X",AH69="A"),$D$9,IF(AH69="D",$D$10,AH69))</f>
        <v>0</v>
      </c>
      <c r="CN69" s="56">
        <f>IF(OR(AI69="X",AI69="A"),$D$9,IF(AI69="D",$D$10,AI69))</f>
        <v>0</v>
      </c>
      <c r="CO69" s="56">
        <f>IF(OR(AJ69="X",AJ69="A"),$D$9,IF(AJ69="D",$D$10,AJ69))</f>
        <v>0</v>
      </c>
      <c r="CP69" s="56">
        <f>IF(OR(AK69="X",AK69="A"),$D$9,IF(AK69="D",$D$10,AK69))</f>
        <v>0</v>
      </c>
      <c r="CQ69" s="56">
        <f>IF($D$65="",999999,IF(SUM(CM69:CP69)=0,999999,IF($EI$65=0,999999,IF(AND(CL69=$BP$10,$A$13=1),$D$13,IF(AND(CL69=$BP$10,$A$13=0),SUM(CM69:CP69),IF(AND(CK69&lt;$BP$12,$A$11=1),$D$11,IF(AND(CK69&lt;$BP$12,$A$11=0),SUM(CM69:CP69),SUM(CM69:CP69))))))))</f>
        <v>999999</v>
      </c>
      <c r="CR69" s="56">
        <f>1+IF(CQ69&gt;CQ17,1,0)+IF(CQ69&gt;CQ19,1,0)+IF(CQ69&gt;CQ21,1,0)+IF(CQ69&gt;CQ23,1,0)+IF(CQ69&gt;CQ25,1,0)+IF(CQ69&gt;CQ27,1,0)+IF(CQ69&gt;CQ29,1,0)+IF(CQ69&gt;CQ31,1,0)+IF(CQ69&gt;CQ33,1,0)+IF(CQ69&gt;CQ35,1,0)+IF(CQ69&gt;CQ37,1,0)+IF(CQ69&gt;CQ39,1,0)+IF(CQ69&gt;CQ41,1,0)+IF(CQ69&gt;CQ43,1,0)+IF(CQ69&gt;CQ45,1,0)+IF(CQ69&gt;CQ47,1,0)+IF(CQ69&gt;CQ49,1,0)+IF(CQ69&gt;CQ51,1,0)+IF(CQ69&gt;CQ53,1,0)+IF(CQ69&gt;CQ55,1,0)+IF(CQ69&gt;CQ57,1,0)+IF(CQ69&gt;CQ59,1,0)+IF(CQ69&gt;CQ61,1,0)+IF(CQ69&gt;CQ63,1,0)+IF(CQ69&gt;CQ65,1,0)+IF(CQ69&gt;CQ67,1,0)+IF(CQ69&gt;CQ71,1,0)+IF(CQ69&gt;CQ73,1,0)+IF(CQ69&gt;CQ75,1,0)+IF(CQ69&gt;CQ77,1,0)+IF(CQ69&gt;CQ79,1,0)+IF(CQ69&gt;CQ81,1,0)+IF(CQ69&gt;CQ83,1,0)+IF(CQ69&gt;CQ85,1,0)</f>
        <v>1</v>
      </c>
      <c r="CS69" s="57">
        <f>($C$6-CR69+1)*$BQ$65*AO69</f>
        <v>0</v>
      </c>
      <c r="CT69" s="55">
        <f>0+IF(AQ69&gt;0,1,0)+IF(AR69&gt;0,1,0)+IF(AS69&gt;0,1,0)+IF(AT69&gt;0,1,0)-IF(AQ69="X",1,0)-IF(AR69="X",1,0)-IF(AS69="X",1,0)-IF(AT69="X",1,0)-IF(AQ69="D",1,0)-IF(AR69="D",1,0)-IF(AS69="D",1,0)-IF(AT69="D",1,0)</f>
        <v>0</v>
      </c>
      <c r="CU69" s="56">
        <f>0+IF(AQ69="D",1,0)+IF(AR69="D",1,0)+IF(AS69="D",1,0)+IF(AT69="D",1,0)</f>
        <v>0</v>
      </c>
      <c r="CV69" s="56">
        <f>IF(OR(AQ69="X",AQ69="A"),$D$9,IF(AQ69="D",$D$10,AQ69))</f>
        <v>0</v>
      </c>
      <c r="CW69" s="56">
        <f>IF(OR(AR69="X",AR69="A"),$D$9,IF(AR69="D",$D$10,AR69))</f>
        <v>0</v>
      </c>
      <c r="CX69" s="56">
        <f>IF(OR(AS69="X",AS69="A"),$D$9,IF(AS69="D",$D$10,AS69))</f>
        <v>0</v>
      </c>
      <c r="CY69" s="56">
        <f>IF(OR(AT69="X",AT69="A"),$D$9,IF(AT69="D",$D$10,AT69))</f>
        <v>0</v>
      </c>
      <c r="CZ69" s="56">
        <f>IF($D$65="",999999,IF(SUM(CV69:CY69)=0,999999,IF($EI$65=0,999999,IF(AND(CU69=$BP$10,$A$13=1),$D$13,IF(AND(CU69=$BP$10,$A$13=0),SUM(CV69:CY69),IF(AND(CT69&lt;$BP$12,$A$11=1),$D$11,IF(AND(CT69&lt;$BP$12,$A$11=0),SUM(CV69:CY69),SUM(CV69:CY69))))))))</f>
        <v>999999</v>
      </c>
      <c r="DA69" s="56">
        <f>1+IF(CZ69&gt;CZ17,1,0)+IF(CZ69&gt;CZ19,1,0)+IF(CZ69&gt;CZ21,1,0)+IF(CZ69&gt;CZ23,1,0)+IF(CZ69&gt;CZ25,1,0)+IF(CZ69&gt;CZ27,1,0)+IF(CZ69&gt;CZ29,1,0)+IF(CZ69&gt;CZ31,1,0)+IF(CZ69&gt;CZ33,1,0)+IF(CZ69&gt;CZ35,1,0)+IF(CZ69&gt;CZ37,1,0)+IF(CZ69&gt;CZ39,1,0)+IF(CZ69&gt;CZ41,1,0)+IF(CZ69&gt;CZ43,1,0)+IF(CZ69&gt;CZ45,1,0)+IF(CZ69&gt;CZ47,1,0)+IF(CZ69&gt;CZ49,1,0)+IF(CZ69&gt;CZ51,1,0)+IF(CZ69&gt;CZ53,1,0)+IF(CZ69&gt;CZ55,1,0)+IF(CZ69&gt;CZ57,1,0)+IF(CZ69&gt;CZ59,1,0)+IF(CZ69&gt;CZ61,1,0)+IF(CZ69&gt;CZ63,1,0)+IF(CZ69&gt;CZ65,1,0)+IF(CZ69&gt;CZ67,1,0)+IF(CZ69&gt;CZ71,1,0)+IF(CZ69&gt;CZ73,1,0)+IF(CZ69&gt;CZ75,1,0)+IF(CZ69&gt;CZ77,1,0)+IF(CZ69&gt;CZ79,1,0)+IF(CZ69&gt;CZ81,1,0)+IF(CZ69&gt;CZ83,1,0)+IF(CZ69&gt;CZ85,1,0)</f>
        <v>1</v>
      </c>
      <c r="DB69" s="57">
        <f>($C$6-DA69+1)*$BQ$65*AX69</f>
        <v>0</v>
      </c>
      <c r="DC69" s="55">
        <f>0+IF(AZ69&gt;0,1,0)+IF(BA69&gt;0,1,0)+IF(BB69&gt;0,1,0)+IF(BC69&gt;0,1,0)-IF(AZ69="X",1,0)-IF(BA69="X",1,0)-IF(BB69="X",1,0)-IF(BC69="X",1,0)-IF(AZ69="D",1,0)-IF(BA69="D",1,0)-IF(BB69="D",1,0)-IF(BC69="D",1,0)</f>
        <v>0</v>
      </c>
      <c r="DD69" s="56">
        <f>0+IF(AZ69="D",1,0)+IF(BA69="D",1,0)+IF(BB69="D",1,0)+IF(BC69="D",1,0)</f>
        <v>0</v>
      </c>
      <c r="DE69" s="56">
        <f>IF(OR(AZ69="X",AZ69="A"),$D$9,IF(AZ69="D",$D$10,AZ69))</f>
        <v>0</v>
      </c>
      <c r="DF69" s="56">
        <f>IF(OR(BA69="X",BA69="A"),$D$9,IF(BA69="D",$D$10,BA69))</f>
        <v>0</v>
      </c>
      <c r="DG69" s="56">
        <f>IF(OR(BB69="X",BB69="A"),$D$9,IF(BB69="D",$D$10,BB69))</f>
        <v>0</v>
      </c>
      <c r="DH69" s="56">
        <f>IF(OR(BC69="X",BC69="A"),$D$9,IF(BC69="D",$D$10,BC69))</f>
        <v>0</v>
      </c>
      <c r="DI69" s="56">
        <f>IF($D$65="",999999,IF(SUM(DE69:DH69)=0,999999,IF($EI$65=0,999999,IF(AND(DD69=$BP$10,$A$13=1),$D$13,IF(AND(DD69=$BP$10,$A$13=0),SUM(DE69:DH69),IF(AND(DC69&lt;$BP$12,$A$11=1),$D$11,IF(AND(DC69&lt;$BP$12,$A$11=0),SUM(DE69:DH69),SUM(DE69:DH69))))))))</f>
        <v>999999</v>
      </c>
      <c r="DJ69" s="56">
        <f>1+IF(DI69&gt;DI17,1,0)+IF(DI69&gt;DI19,1,0)+IF(DI69&gt;DI21,1,0)+IF(DI69&gt;DI23,1,0)+IF(DI69&gt;DI25,1,0)+IF(DI69&gt;DI27,1,0)+IF(DI69&gt;DI29,1,0)+IF(DI69&gt;DI31,1,0)+IF(DI69&gt;DI33,1,0)+IF(DI69&gt;DI35,1,0)+IF(DI69&gt;DI37,1,0)+IF(DI69&gt;DI39,1,0)+IF(DI69&gt;DI41,1,0)+IF(DI69&gt;DI43,1,0)+IF(DI69&gt;DI45,1,0)+IF(DI69&gt;DI47,1,0)+IF(DI69&gt;DI49,1,0)+IF(DI69&gt;DI51,1,0)+IF(DI69&gt;DI53,1,0)+IF(DI69&gt;DI55,1,0)+IF(DI69&gt;DI57,1,0)+IF(DI69&gt;DI59,1,0)+IF(DI69&gt;DI61,1,0)+IF(DI69&gt;DI63,1,0)+IF(DI69&gt;DI65,1,0)+IF(DI69&gt;DI67,1,0)+IF(DI69&gt;DI71,1,0)+IF(DI69&gt;DI73,1,0)+IF(DI69&gt;DI75,1,0)+IF(DI69&gt;DI77,1,0)+IF(DI69&gt;DI79,1,0)+IF(DI69&gt;DI81,1,0)+IF(DI69&gt;DI83,1,0)+IF(DI69&gt;DI85,1,0)</f>
        <v>1</v>
      </c>
      <c r="DK69" s="57">
        <f>($C$6-DJ69+1)*$BQ$65*BG69</f>
        <v>0</v>
      </c>
      <c r="DM69" s="11"/>
      <c r="DN69" s="69">
        <f>1+IF(DO69&lt;DO17,1)+IF(DO69&lt;DO19,1)+IF(DO69&lt;DO21,1)+IF(DO69&lt;DO23,1)+IF(DO69&lt;DO25,1)+IF(DO69&lt;DO27,1)+IF(DO69&lt;DO29,1)+IF(DO69&lt;DO31,1)+IF(DO69&lt;DO33,1)+IF(DO69&lt;DO35,1)+IF(DO69&lt;DO37,1)+IF(DO69&lt;DO39,1)+IF(DO69&lt;DO41,1)+IF(DO69&lt;DO43,1)+IF(DO69&lt;DO45,1)+IF(DO69&lt;DO47,1)+IF(DO69&lt;DO49,1)+IF(DO69&lt;DO51,1)+IF(DO69&lt;DO53,1)+IF(DO69&lt;DO55,1)+IF(DO69&lt;DO57,1)+IF(DO69&lt;DO59,1)+IF(DO69&lt;DO61,1)+IF(DO69&lt;DO63,1)+IF(DO69&lt;DO65,1)+IF(DO69&lt;DO67,1)+IF(DO69&lt;DO71,1)+IF(DO69&lt;DO73,1)+IF(DO69&lt;DO75,1)+IF(DO69&lt;DO77,1)+IF(DO69&lt;DO79,1)+IF(DO69&lt;DO81,1)+IF(DO69&lt;DO83,1)+IF(DO69&lt;DO85,1)</f>
        <v>9</v>
      </c>
      <c r="DO69" s="45">
        <f>DS69+0.27</f>
        <v>0.27</v>
      </c>
      <c r="DP69" s="7"/>
      <c r="DQ69" s="42">
        <f>DN69</f>
        <v>9</v>
      </c>
      <c r="DR69" s="8">
        <f>1+IF(DS69&lt;DS17,1)+IF(DS69&lt;DS19,1)+IF(DS69&lt;DS21,1)+IF(DS69&lt;DS23,1)+IF(DS69&lt;DS25,1)+IF(DS69&lt;DS27,1)+IF(DS69&lt;DS29,1)+IF(DS69&lt;DS31,1)+IF(DS69&lt;DS33,1)+IF(DS69&lt;DS35,1)+IF(DS69&lt;DS37,1)+IF(DS69&lt;DS39,1)+IF(DS69&lt;DS41,1)+IF(DS69&lt;DS43,1)+IF(DS69&lt;DS45,1)+IF(DS69&lt;DS47,1)+IF(DS69&lt;DS49,1)+IF(DS69&lt;DS51,1)+IF(DS69&lt;DS53,1)+IF(DS69&lt;DS55,1)+IF(DS69&lt;DS57,1)+IF(DS69&lt;DS59,1)+IF(DS69&lt;DS61,1)+IF(DS69&lt;DS63,1)+IF(DS69&lt;DS65,1)+IF(DS69&lt;DS67,1)+IF(DS69&lt;DS71,1)+IF(DS69&lt;DS73,1)+IF(DS69&lt;DS75,1)+IF(DS69&lt;DS77,1)+IF(DS69&lt;DS79,1)+IF(DS69&lt;DS81,1)+IF(DS69&lt;DS83,1)+IF(DS69&lt;DS85,1)</f>
        <v>1</v>
      </c>
      <c r="DS69" s="59">
        <f>(((DU69*10000000)+(500000-DV69)+(5000-EB69))*EI69)+IF(DT69="",0,1)</f>
        <v>0</v>
      </c>
      <c r="DT69" s="8">
        <f>IF(D69="","",D69)</f>
      </c>
      <c r="DU69" s="8">
        <f>SUM(V69,AE69,AN69,AW69,BF69)*EI69</f>
        <v>0</v>
      </c>
      <c r="DV69" s="8">
        <f>0+IF(BY69&lt;999999,BY69,0)+IF(CH69&lt;999999,CH69,0)+IF(CQ69&lt;999999,CQ69,0)+IF(CZ69&lt;999999,CZ69,0)+IF(DI69&lt;999999,DI69,0)*EI69</f>
        <v>0</v>
      </c>
      <c r="DW69" s="8">
        <f>BZ69*W69*EI69</f>
        <v>0</v>
      </c>
      <c r="DX69" s="8">
        <f>CI69*AF69*EI69</f>
        <v>0</v>
      </c>
      <c r="DY69" s="8">
        <f>CR69*AO69*EI69</f>
        <v>0</v>
      </c>
      <c r="DZ69" s="8">
        <f>DA69*AX69*EI69</f>
        <v>0</v>
      </c>
      <c r="EA69" s="8">
        <f>DJ69*BG69*EI69</f>
        <v>0</v>
      </c>
      <c r="EB69" s="8">
        <f>SUM(DW69:EA69)</f>
        <v>0</v>
      </c>
      <c r="EC69" s="8">
        <f>IF(0+(IF(Q69="X",1,0)+(IF(R69="X",1,0)+(IF(S69="X",1,0)+(IF(P69="X",1,0)))))&gt;=$BP$10,1,0)</f>
        <v>1</v>
      </c>
      <c r="ED69" s="8">
        <f>IF(0+(IF(Z69="X",1,0)+(IF(AA69="X",1,0)+(IF(AB69="X",1,0)+(IF(Y69="X",1,0)))))&gt;=$BP$10,1,0)</f>
        <v>1</v>
      </c>
      <c r="EE69" s="8">
        <f>IF(0+(IF(AI69="X",1,0)+(IF(AJ69="X",1,0)+(IF(AK69="X",1,0)+(IF(AH69="X",1,0)))))&gt;=$BP$10,1,0)</f>
        <v>1</v>
      </c>
      <c r="EF69" s="8">
        <f>IF(0+(IF(AR69="X",1,0)+(IF(AS69="X",1,0)+(IF(AT69="X",1,0)+(IF(AQ69="X",1,0)))))&gt;=$BP$10,1,0)</f>
        <v>1</v>
      </c>
      <c r="EG69" s="8">
        <f>IF(0+(IF(BA69="X",1,0)+(IF(BB69="X",1,0)+(IF(BC69="X",1,0)+(IF(AZ69="X",1,0)))))&gt;=$BP$10,1,0)</f>
        <v>1</v>
      </c>
      <c r="EH69" s="8">
        <f>SUM(EC69:EG69)*$A$15</f>
        <v>5</v>
      </c>
      <c r="EI69" s="8">
        <f>IF(EH69&gt;=2,0,BQ69)</f>
        <v>0</v>
      </c>
      <c r="EJ69" s="1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1"/>
      <c r="FU69" s="91"/>
      <c r="FV69" s="91"/>
      <c r="FW69" s="91"/>
      <c r="FX69" s="91"/>
      <c r="FY69" s="91"/>
      <c r="FZ69" s="91"/>
      <c r="GA69" s="91"/>
      <c r="GB69" s="91"/>
      <c r="GC69" s="91"/>
      <c r="GD69" s="91"/>
      <c r="GE69" s="91"/>
      <c r="GF69" s="91"/>
      <c r="GG69" s="91"/>
      <c r="GH69" s="91"/>
    </row>
    <row r="70" spans="1:190" ht="6"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DM70" s="6"/>
      <c r="DN70" s="6"/>
      <c r="DO70" s="6"/>
      <c r="DP70" s="6"/>
      <c r="DQ70" s="6"/>
      <c r="DR70" s="6"/>
      <c r="DS70" s="6"/>
      <c r="DT70" s="6"/>
      <c r="DU70" s="6"/>
      <c r="DV70" s="6"/>
      <c r="DW70" s="6"/>
      <c r="DX70" s="6"/>
      <c r="DY70" s="6"/>
      <c r="DZ70" s="6"/>
      <c r="EA70" s="6"/>
      <c r="EB70" s="6"/>
      <c r="EC70" s="6"/>
      <c r="ED70" s="6"/>
      <c r="EE70" s="6"/>
      <c r="EF70" s="6"/>
      <c r="EG70" s="6"/>
      <c r="EH70" s="6"/>
      <c r="EI70" s="6"/>
      <c r="EJ70" s="6"/>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row>
    <row r="71" spans="1:190" ht="13.5" thickBot="1">
      <c r="A71" s="20"/>
      <c r="B71" s="20"/>
      <c r="C71" s="37">
        <v>28</v>
      </c>
      <c r="D71" s="116"/>
      <c r="E71" s="116"/>
      <c r="F71" s="116"/>
      <c r="G71" s="116"/>
      <c r="H71" s="116"/>
      <c r="I71" s="116"/>
      <c r="J71" s="116"/>
      <c r="K71" s="116"/>
      <c r="L71" s="116"/>
      <c r="M71" s="116"/>
      <c r="N71" s="38"/>
      <c r="O71" s="20"/>
      <c r="P71" s="44"/>
      <c r="Q71" s="44"/>
      <c r="R71" s="44"/>
      <c r="S71" s="44"/>
      <c r="T71" s="39">
        <f>BY71</f>
        <v>999999</v>
      </c>
      <c r="U71" s="40">
        <f>BZ71*W71</f>
        <v>0</v>
      </c>
      <c r="V71" s="39">
        <f>CA71</f>
        <v>0</v>
      </c>
      <c r="W71" s="28">
        <f>IF(AND(P71="",Q71="",R71="",S71=""),0,1)*$EI$65</f>
        <v>0</v>
      </c>
      <c r="X71" s="38"/>
      <c r="Y71" s="44"/>
      <c r="Z71" s="44"/>
      <c r="AA71" s="44"/>
      <c r="AB71" s="44"/>
      <c r="AC71" s="39">
        <f>CH71</f>
        <v>999999</v>
      </c>
      <c r="AD71" s="40">
        <f>CI71*AF71</f>
        <v>0</v>
      </c>
      <c r="AE71" s="39">
        <f>CJ71</f>
        <v>0</v>
      </c>
      <c r="AF71" s="28">
        <f>IF(AND(Y71="",Z71="",AA71="",AB71=""),0,1)*$EI$65</f>
        <v>0</v>
      </c>
      <c r="AG71" s="38"/>
      <c r="AH71" s="44"/>
      <c r="AI71" s="44"/>
      <c r="AJ71" s="44"/>
      <c r="AK71" s="44"/>
      <c r="AL71" s="39">
        <f>CQ71</f>
        <v>999999</v>
      </c>
      <c r="AM71" s="40">
        <f>CR71*AO71</f>
        <v>0</v>
      </c>
      <c r="AN71" s="39">
        <f>CS71</f>
        <v>0</v>
      </c>
      <c r="AO71" s="28">
        <f>IF(AND(AH71="",AI71="",AJ71="",AK71=""),0,1)*$EI$65</f>
        <v>0</v>
      </c>
      <c r="AP71" s="38"/>
      <c r="AQ71" s="44"/>
      <c r="AR71" s="44"/>
      <c r="AS71" s="44"/>
      <c r="AT71" s="44"/>
      <c r="AU71" s="39">
        <f>CZ71</f>
        <v>999999</v>
      </c>
      <c r="AV71" s="40">
        <f>DA71*AX71</f>
        <v>0</v>
      </c>
      <c r="AW71" s="39">
        <f>DB71</f>
        <v>0</v>
      </c>
      <c r="AX71" s="28">
        <f>IF(AND(AQ71="",AR71="",AS71="",AT71=""),0,1)*$EI$65</f>
        <v>0</v>
      </c>
      <c r="AY71" s="38"/>
      <c r="AZ71" s="44"/>
      <c r="BA71" s="44"/>
      <c r="BB71" s="44"/>
      <c r="BC71" s="44"/>
      <c r="BD71" s="39">
        <f>DI71</f>
        <v>999999</v>
      </c>
      <c r="BE71" s="40">
        <f>DJ71*BG71</f>
        <v>0</v>
      </c>
      <c r="BF71" s="39">
        <f>DK71</f>
        <v>0</v>
      </c>
      <c r="BG71" s="28">
        <f>IF(AND(AZ71="",BA71="",BB71="",BC71=""),0,1)*$EI$65</f>
        <v>0</v>
      </c>
      <c r="BI71" s="41"/>
      <c r="BJ71" s="41"/>
      <c r="BK71" s="41"/>
      <c r="BL71" s="41"/>
      <c r="BM71" s="41"/>
      <c r="BN71" s="41"/>
      <c r="BO71" s="41"/>
      <c r="BP71" s="41"/>
      <c r="BQ71" s="22">
        <f>IF($BP$13&lt;=18,0,IF(D71="",0,1))</f>
        <v>0</v>
      </c>
      <c r="BS71" s="55">
        <f>0+IF(P71&gt;0,1,0)+IF(Q71&gt;0,1,0)+IF(R71&gt;0,1,0)+IF(S71&gt;0,1,0)-IF(P71="X",1,0)-IF(Q71="X",1,0)-IF(R71="X",1,0)-IF(S71="X",1,0)-IF(P71="D",1,0)-IF(Q71="D",1,0)-IF(R71="D",1,0)-IF(S71="D",1,0)</f>
        <v>0</v>
      </c>
      <c r="BT71" s="56">
        <f>0+IF(P71="D",1,0)+IF(Q71="D",1,0)+IF(R71="D",1,0)+IF(S71="D",1,0)</f>
        <v>0</v>
      </c>
      <c r="BU71" s="56">
        <f>IF(OR(P71="X",P71="A"),$D$9,IF(P71="D",$D$10,P71))</f>
        <v>0</v>
      </c>
      <c r="BV71" s="56">
        <f>IF(OR(Q71="X",Q71="A"),$D$9,IF(Q71="D",$D$10,Q71))</f>
        <v>0</v>
      </c>
      <c r="BW71" s="56">
        <f>IF(OR(R71="X",R71="A"),$D$9,IF(R71="D",$D$10,R71))</f>
        <v>0</v>
      </c>
      <c r="BX71" s="56">
        <f>IF(OR(S71="X",S71="A"),$D$9,IF(S71="D",$D$10,S71))</f>
        <v>0</v>
      </c>
      <c r="BY71" s="56">
        <f>IF($D$65="",999999,IF(SUM(BU71:BX71)=0,999999,IF($EI$65=0,999999,IF(AND(BT71=$BP$10,$A$13=1),$D$13,IF(AND(BT71=$BP$10,$A$13=0),SUM(BU71:BX71),IF(AND(BS71&lt;$BP$12,$A$11=1),$D$11,IF(AND(BS71&lt;$BP$12,$A$11=0),SUM(BU71:BX71),SUM(BU71:BX71))))))))</f>
        <v>999999</v>
      </c>
      <c r="BZ71" s="56">
        <f>1+IF(BY71&gt;BY17,1,0)+IF(BY71&gt;BY19,1,0)+IF(BY71&gt;BY21,1,0)+IF(BY71&gt;BY23,1,0)+IF(BY71&gt;BY25,1,0)+IF(BY71&gt;BY27,1,0)+IF(BY71&gt;BY29,1,0)+IF(BY71&gt;BY31,1,0)+IF(BY71&gt;BY33,1,0)+IF(BY71&gt;BY35,1,0)+IF(BY71&gt;BY37,1,0)+IF(BY71&gt;BY39,1,0)+IF(BY71&gt;BY41,1,0)+IF(BY71&gt;BY43,1,0)+IF(BY71&gt;BY45,1,0)+IF(BY71&gt;BY47,1,0)+IF(BY71&gt;BY49,1,0)+IF(BY71&gt;BY51,1,0)+IF(BY71&gt;BY53,1,0)+IF(BY71&gt;BY55,1,0)+IF(BY71&gt;BY57,1,0)+IF(BY71&gt;BY59,1,0)+IF(BY71&gt;BY61,1,0)+IF(BY71&gt;BY63,1,0)+IF(BY71&gt;BY65,1,0)+IF(BY71&gt;BY67,1,0)+IF(BY71&gt;BY69,1,0)+IF(BY71&gt;BY73,1,0)+IF(BY71&gt;BY75,1,0)+IF(BY71&gt;BY77,1,0)+IF(BY71&gt;BY79,1,0)+IF(BY71&gt;BY81,1,0)+IF(BY71&gt;BY83,1,0)+IF(BY71&gt;BY85,1,0)</f>
        <v>1</v>
      </c>
      <c r="CA71" s="57">
        <f>($C$6-BZ71+1)*$BQ$65*W71</f>
        <v>0</v>
      </c>
      <c r="CB71" s="55">
        <f>0+IF(Y71&gt;0,1,0)+IF(Z71&gt;0,1,0)+IF(AA71&gt;0,1,0)+IF(AB71&gt;0,1,0)-IF(Y71="X",1,0)-IF(Z71="X",1,0)-IF(AA71="X",1,0)-IF(AB71="X",1,0)-IF(Y71="D",1,0)-IF(Z71="D",1,0)-IF(AA71="D",1,0)-IF(AB71="D",1,0)</f>
        <v>0</v>
      </c>
      <c r="CC71" s="56">
        <f>0+IF(Y71="D",1,0)+IF(Z71="D",1,0)+IF(AA71="D",1,0)+IF(AB71="D",1,0)</f>
        <v>0</v>
      </c>
      <c r="CD71" s="56">
        <f>IF(OR(Y71="X",Y71="A"),$D$9,IF(Y71="D",$D$10,Y71))</f>
        <v>0</v>
      </c>
      <c r="CE71" s="56">
        <f>IF(OR(Z71="X",Z71="A"),$D$9,IF(Z71="D",$D$10,Z71))</f>
        <v>0</v>
      </c>
      <c r="CF71" s="56">
        <f>IF(OR(AA71="X",AA71="A"),$D$9,IF(AA71="D",$D$10,AA71))</f>
        <v>0</v>
      </c>
      <c r="CG71" s="56">
        <f>IF(OR(AB71="X",AB71="A"),$D$9,IF(AB71="D",$D$10,AB71))</f>
        <v>0</v>
      </c>
      <c r="CH71" s="56">
        <f>IF($D$65="",999999,IF(SUM(CD71:CG71)=0,999999,IF($EI$65=0,999999,IF(AND(CC71=$BP$10,$A$13=1),$D$13,IF(AND(CC71=$BP$10,$A$13=0),SUM(CD71:CG71),IF(AND(CB71&lt;$BP$12,$A$11=1),$D$11,IF(AND(CB71&lt;$BP$12,$A$11=0),SUM(CD71:CG71),SUM(CD71:CG71))))))))</f>
        <v>999999</v>
      </c>
      <c r="CI71" s="56">
        <f>1+IF(CH71&gt;CH17,1,0)+IF(CH71&gt;CH19,1,0)+IF(CH71&gt;CH21,1,0)+IF(CH71&gt;CH23,1,0)+IF(CH71&gt;CH25,1,0)+IF(CH71&gt;CH27,1,0)+IF(CH71&gt;CH29,1,0)+IF(CH71&gt;CH31,1,0)+IF(CH71&gt;CH33,1,0)+IF(CH71&gt;CH35,1,0)+IF(CH71&gt;CH37,1,0)+IF(CH71&gt;CH39,1,0)+IF(CH71&gt;CH41,1,0)+IF(CH71&gt;CH43,1,0)+IF(CH71&gt;CH45,1,0)+IF(CH71&gt;CH47,1,0)+IF(CH71&gt;CH49,1,0)+IF(CH71&gt;CH51,1,0)+IF(CH71&gt;CH53,1,0)+IF(CH71&gt;CH55,1,0)+IF(CH71&gt;CH57,1,0)+IF(CH71&gt;CH59,1,0)+IF(CH71&gt;CH61,1,0)+IF(CH71&gt;CH63,1,0)+IF(CH71&gt;CH65,1,0)+IF(CH71&gt;CH67,1,0)+IF(CH71&gt;CH69,1,0)+IF(CH71&gt;CH73,1,0)+IF(CH71&gt;CH75,1,0)+IF(CH71&gt;CH77,1,0)+IF(CH71&gt;CH79,1,0)+IF(CH71&gt;CH81,1,0)+IF(CH71&gt;CH83,1,0)+IF(CH71&gt;CH85,1,0)</f>
        <v>1</v>
      </c>
      <c r="CJ71" s="57">
        <f>($C$6-CI71+1)*$BQ$65*AF71</f>
        <v>0</v>
      </c>
      <c r="CK71" s="55">
        <f>0+IF(AH71&gt;0,1,0)+IF(AI71&gt;0,1,0)+IF(AJ71&gt;0,1,0)+IF(AK71&gt;0,1,0)-IF(AH71="X",1,0)-IF(AI71="X",1,0)-IF(AJ71="X",1,0)-IF(AK71="X",1,0)-IF(AH71="D",1,0)-IF(AI71="D",1,0)-IF(AJ71="D",1,0)-IF(AK71="D",1,0)</f>
        <v>0</v>
      </c>
      <c r="CL71" s="56">
        <f>0+IF(AH71="D",1,0)+IF(AI71="D",1,0)+IF(AJ71="D",1,0)+IF(AK71="D",1,0)</f>
        <v>0</v>
      </c>
      <c r="CM71" s="56">
        <f>IF(OR(AH71="X",AH71="A"),$D$9,IF(AH71="D",$D$10,AH71))</f>
        <v>0</v>
      </c>
      <c r="CN71" s="56">
        <f>IF(OR(AI71="X",AI71="A"),$D$9,IF(AI71="D",$D$10,AI71))</f>
        <v>0</v>
      </c>
      <c r="CO71" s="56">
        <f>IF(OR(AJ71="X",AJ71="A"),$D$9,IF(AJ71="D",$D$10,AJ71))</f>
        <v>0</v>
      </c>
      <c r="CP71" s="56">
        <f>IF(OR(AK71="X",AK71="A"),$D$9,IF(AK71="D",$D$10,AK71))</f>
        <v>0</v>
      </c>
      <c r="CQ71" s="56">
        <f>IF($D$65="",999999,IF(SUM(CM71:CP71)=0,999999,IF($EI$65=0,999999,IF(AND(CL71=$BP$10,$A$13=1),$D$13,IF(AND(CL71=$BP$10,$A$13=0),SUM(CM71:CP71),IF(AND(CK71&lt;$BP$12,$A$11=1),$D$11,IF(AND(CK71&lt;$BP$12,$A$11=0),SUM(CM71:CP71),SUM(CM71:CP71))))))))</f>
        <v>999999</v>
      </c>
      <c r="CR71" s="56">
        <f>1+IF(CQ71&gt;CQ17,1,0)+IF(CQ71&gt;CQ19,1,0)+IF(CQ71&gt;CQ21,1,0)+IF(CQ71&gt;CQ23,1,0)+IF(CQ71&gt;CQ25,1,0)+IF(CQ71&gt;CQ27,1,0)+IF(CQ71&gt;CQ29,1,0)+IF(CQ71&gt;CQ31,1,0)+IF(CQ71&gt;CQ33,1,0)+IF(CQ71&gt;CQ35,1,0)+IF(CQ71&gt;CQ37,1,0)+IF(CQ71&gt;CQ39,1,0)+IF(CQ71&gt;CQ41,1,0)+IF(CQ71&gt;CQ43,1,0)+IF(CQ71&gt;CQ45,1,0)+IF(CQ71&gt;CQ47,1,0)+IF(CQ71&gt;CQ49,1,0)+IF(CQ71&gt;CQ51,1,0)+IF(CQ71&gt;CQ53,1,0)+IF(CQ71&gt;CQ55,1,0)+IF(CQ71&gt;CQ57,1,0)+IF(CQ71&gt;CQ59,1,0)+IF(CQ71&gt;CQ61,1,0)+IF(CQ71&gt;CQ63,1,0)+IF(CQ71&gt;CQ65,1,0)+IF(CQ71&gt;CQ67,1,0)+IF(CQ71&gt;CQ69,1,0)+IF(CQ71&gt;CQ73,1,0)+IF(CQ71&gt;CQ75,1,0)+IF(CQ71&gt;CQ77,1,0)+IF(CQ71&gt;CQ79,1,0)+IF(CQ71&gt;CQ81,1,0)+IF(CQ71&gt;CQ83,1,0)+IF(CQ71&gt;CQ85,1,0)</f>
        <v>1</v>
      </c>
      <c r="CS71" s="57">
        <f>($C$6-CR71+1)*$BQ$65*AO71</f>
        <v>0</v>
      </c>
      <c r="CT71" s="55">
        <f>0+IF(AQ71&gt;0,1,0)+IF(AR71&gt;0,1,0)+IF(AS71&gt;0,1,0)+IF(AT71&gt;0,1,0)-IF(AQ71="X",1,0)-IF(AR71="X",1,0)-IF(AS71="X",1,0)-IF(AT71="X",1,0)-IF(AQ71="D",1,0)-IF(AR71="D",1,0)-IF(AS71="D",1,0)-IF(AT71="D",1,0)</f>
        <v>0</v>
      </c>
      <c r="CU71" s="56">
        <f>0+IF(AQ71="D",1,0)+IF(AR71="D",1,0)+IF(AS71="D",1,0)+IF(AT71="D",1,0)</f>
        <v>0</v>
      </c>
      <c r="CV71" s="56">
        <f>IF(OR(AQ71="X",AQ71="A"),$D$9,IF(AQ71="D",$D$10,AQ71))</f>
        <v>0</v>
      </c>
      <c r="CW71" s="56">
        <f>IF(OR(AR71="X",AR71="A"),$D$9,IF(AR71="D",$D$10,AR71))</f>
        <v>0</v>
      </c>
      <c r="CX71" s="56">
        <f>IF(OR(AS71="X",AS71="A"),$D$9,IF(AS71="D",$D$10,AS71))</f>
        <v>0</v>
      </c>
      <c r="CY71" s="56">
        <f>IF(OR(AT71="X",AT71="A"),$D$9,IF(AT71="D",$D$10,AT71))</f>
        <v>0</v>
      </c>
      <c r="CZ71" s="56">
        <f>IF($D$65="",999999,IF(SUM(CV71:CY71)=0,999999,IF($EI$65=0,999999,IF(AND(CU71=$BP$10,$A$13=1),$D$13,IF(AND(CU71=$BP$10,$A$13=0),SUM(CV71:CY71),IF(AND(CT71&lt;$BP$12,$A$11=1),$D$11,IF(AND(CT71&lt;$BP$12,$A$11=0),SUM(CV71:CY71),SUM(CV71:CY71))))))))</f>
        <v>999999</v>
      </c>
      <c r="DA71" s="56">
        <f>1+IF(CZ71&gt;CZ17,1,0)+IF(CZ71&gt;CZ19,1,0)+IF(CZ71&gt;CZ21,1,0)+IF(CZ71&gt;CZ23,1,0)+IF(CZ71&gt;CZ25,1,0)+IF(CZ71&gt;CZ27,1,0)+IF(CZ71&gt;CZ29,1,0)+IF(CZ71&gt;CZ31,1,0)+IF(CZ71&gt;CZ33,1,0)+IF(CZ71&gt;CZ35,1,0)+IF(CZ71&gt;CZ37,1,0)+IF(CZ71&gt;CZ39,1,0)+IF(CZ71&gt;CZ41,1,0)+IF(CZ71&gt;CZ43,1,0)+IF(CZ71&gt;CZ45,1,0)+IF(CZ71&gt;CZ47,1,0)+IF(CZ71&gt;CZ49,1,0)+IF(CZ71&gt;CZ51,1,0)+IF(CZ71&gt;CZ53,1,0)+IF(CZ71&gt;CZ55,1,0)+IF(CZ71&gt;CZ57,1,0)+IF(CZ71&gt;CZ59,1,0)+IF(CZ71&gt;CZ61,1,0)+IF(CZ71&gt;CZ63,1,0)+IF(CZ71&gt;CZ65,1,0)+IF(CZ71&gt;CZ67,1,0)+IF(CZ71&gt;CZ69,1,0)+IF(CZ71&gt;CZ73,1,0)+IF(CZ71&gt;CZ75,1,0)+IF(CZ71&gt;CZ77,1,0)+IF(CZ71&gt;CZ79,1,0)+IF(CZ71&gt;CZ81,1,0)+IF(CZ71&gt;CZ83,1,0)+IF(CZ71&gt;CZ85,1,0)</f>
        <v>1</v>
      </c>
      <c r="DB71" s="57">
        <f>($C$6-DA71+1)*$BQ$65*AX71</f>
        <v>0</v>
      </c>
      <c r="DC71" s="55">
        <f>0+IF(AZ71&gt;0,1,0)+IF(BA71&gt;0,1,0)+IF(BB71&gt;0,1,0)+IF(BC71&gt;0,1,0)-IF(AZ71="X",1,0)-IF(BA71="X",1,0)-IF(BB71="X",1,0)-IF(BC71="X",1,0)-IF(AZ71="D",1,0)-IF(BA71="D",1,0)-IF(BB71="D",1,0)-IF(BC71="D",1,0)</f>
        <v>0</v>
      </c>
      <c r="DD71" s="56">
        <f>0+IF(AZ71="D",1,0)+IF(BA71="D",1,0)+IF(BB71="D",1,0)+IF(BC71="D",1,0)</f>
        <v>0</v>
      </c>
      <c r="DE71" s="56">
        <f>IF(OR(AZ71="X",AZ71="A"),$D$9,IF(AZ71="D",$D$10,AZ71))</f>
        <v>0</v>
      </c>
      <c r="DF71" s="56">
        <f>IF(OR(BA71="X",BA71="A"),$D$9,IF(BA71="D",$D$10,BA71))</f>
        <v>0</v>
      </c>
      <c r="DG71" s="56">
        <f>IF(OR(BB71="X",BB71="A"),$D$9,IF(BB71="D",$D$10,BB71))</f>
        <v>0</v>
      </c>
      <c r="DH71" s="56">
        <f>IF(OR(BC71="X",BC71="A"),$D$9,IF(BC71="D",$D$10,BC71))</f>
        <v>0</v>
      </c>
      <c r="DI71" s="56">
        <f>IF($D$65="",999999,IF(SUM(DE71:DH71)=0,999999,IF($EI$65=0,999999,IF(AND(DD71=$BP$10,$A$13=1),$D$13,IF(AND(DD71=$BP$10,$A$13=0),SUM(DE71:DH71),IF(AND(DC71&lt;$BP$12,$A$11=1),$D$11,IF(AND(DC71&lt;$BP$12,$A$11=0),SUM(DE71:DH71),SUM(DE71:DH71))))))))</f>
        <v>999999</v>
      </c>
      <c r="DJ71" s="56">
        <f>1+IF(DI71&gt;DI17,1,0)+IF(DI71&gt;DI19,1,0)+IF(DI71&gt;DI21,1,0)+IF(DI71&gt;DI23,1,0)+IF(DI71&gt;DI25,1,0)+IF(DI71&gt;DI27,1,0)+IF(DI71&gt;DI29,1,0)+IF(DI71&gt;DI31,1,0)+IF(DI71&gt;DI33,1,0)+IF(DI71&gt;DI35,1,0)+IF(DI71&gt;DI37,1,0)+IF(DI71&gt;DI39,1,0)+IF(DI71&gt;DI41,1,0)+IF(DI71&gt;DI43,1,0)+IF(DI71&gt;DI45,1,0)+IF(DI71&gt;DI47,1,0)+IF(DI71&gt;DI49,1,0)+IF(DI71&gt;DI51,1,0)+IF(DI71&gt;DI53,1,0)+IF(DI71&gt;DI55,1,0)+IF(DI71&gt;DI57,1,0)+IF(DI71&gt;DI59,1,0)+IF(DI71&gt;DI61,1,0)+IF(DI71&gt;DI63,1,0)+IF(DI71&gt;DI65,1,0)+IF(DI71&gt;DI67,1,0)+IF(DI71&gt;DI69,1,0)+IF(DI71&gt;DI73,1,0)+IF(DI71&gt;DI75,1,0)+IF(DI71&gt;DI77,1,0)+IF(DI71&gt;DI79,1,0)+IF(DI71&gt;DI81,1,0)+IF(DI71&gt;DI83,1,0)+IF(DI71&gt;DI85,1,0)</f>
        <v>1</v>
      </c>
      <c r="DK71" s="57">
        <f>($C$6-DJ71+1)*$BQ$65*BG71</f>
        <v>0</v>
      </c>
      <c r="DM71" s="11"/>
      <c r="DN71" s="69">
        <f>1+IF(DO71&lt;DO17,1)+IF(DO71&lt;DO19,1)+IF(DO71&lt;DO21,1)+IF(DO71&lt;DO23,1)+IF(DO71&lt;DO25,1)+IF(DO71&lt;DO27,1)+IF(DO71&lt;DO29,1)+IF(DO71&lt;DO31,1)+IF(DO71&lt;DO33,1)+IF(DO71&lt;DO35,1)+IF(DO71&lt;DO37,1)+IF(DO71&lt;DO39,1)+IF(DO71&lt;DO41,1)+IF(DO71&lt;DO43,1)+IF(DO71&lt;DO45,1)+IF(DO71&lt;DO47,1)+IF(DO71&lt;DO49,1)+IF(DO71&lt;DO51,1)+IF(DO71&lt;DO53,1)+IF(DO71&lt;DO55,1)+IF(DO71&lt;DO57,1)+IF(DO71&lt;DO59,1)+IF(DO71&lt;DO61,1)+IF(DO71&lt;DO63,1)+IF(DO71&lt;DO65,1)+IF(DO71&lt;DO67,1)+IF(DO71&lt;DO69,1)+IF(DO71&lt;DO73,1)+IF(DO71&lt;DO75,1)+IF(DO71&lt;DO77,1)+IF(DO71&lt;DO79,1)+IF(DO71&lt;DO81,1)+IF(DO71&lt;DO83,1)+IF(DO71&lt;DO85,1)</f>
        <v>8</v>
      </c>
      <c r="DO71" s="45">
        <f>DS71+0.28</f>
        <v>0.28</v>
      </c>
      <c r="DP71" s="7"/>
      <c r="DQ71" s="42">
        <f>DN71</f>
        <v>8</v>
      </c>
      <c r="DR71" s="8">
        <f>1+IF(DS71&lt;DS17,1)+IF(DS71&lt;DS19,1)+IF(DS71&lt;DS21,1)+IF(DS71&lt;DS23,1)+IF(DS71&lt;DS25,1)+IF(DS71&lt;DS27,1)+IF(DS71&lt;DS29,1)+IF(DS71&lt;DS31,1)+IF(DS71&lt;DS33,1)+IF(DS71&lt;DS35,1)+IF(DS71&lt;DS37,1)+IF(DS71&lt;DS39,1)+IF(DS71&lt;DS41,1)+IF(DS71&lt;DS43,1)+IF(DS71&lt;DS45,1)+IF(DS71&lt;DS47,1)+IF(DS71&lt;DS49,1)+IF(DS71&lt;DS51,1)+IF(DS71&lt;DS53,1)+IF(DS71&lt;DS55,1)+IF(DS71&lt;DS57,1)+IF(DS71&lt;DS59,1)+IF(DS71&lt;DS61,1)+IF(DS71&lt;DS63,1)+IF(DS71&lt;DS65,1)+IF(DS71&lt;DS67,1)+IF(DS71&lt;DS69,1)+IF(DS71&lt;DS73,1)+IF(DS71&lt;DS75,1)+IF(DS71&lt;DS77,1)+IF(DS71&lt;DS79,1)+IF(DS71&lt;DS81,1)+IF(DS71&lt;DS83,1)+IF(DS71&lt;DS85,1)</f>
        <v>1</v>
      </c>
      <c r="DS71" s="59">
        <f>(((DU71*10000000)+(500000-DV71)+(5000-EB71))*EI71)+IF(DT71="",0,1)</f>
        <v>0</v>
      </c>
      <c r="DT71" s="8">
        <f>IF(D71="","",D71)</f>
      </c>
      <c r="DU71" s="8">
        <f>SUM(V71,AE71,AN71,AW71,BF71)*EI71</f>
        <v>0</v>
      </c>
      <c r="DV71" s="8">
        <f>0+IF(BY71&lt;999999,BY71,0)+IF(CH71&lt;999999,CH71,0)+IF(CQ71&lt;999999,CQ71,0)+IF(CZ71&lt;999999,CZ71,0)+IF(DI71&lt;999999,DI71,0)*EI71</f>
        <v>0</v>
      </c>
      <c r="DW71" s="8">
        <f>BZ71*W71*EI71</f>
        <v>0</v>
      </c>
      <c r="DX71" s="8">
        <f>CI71*AF71*EI71</f>
        <v>0</v>
      </c>
      <c r="DY71" s="8">
        <f>CR71*AO71*EI71</f>
        <v>0</v>
      </c>
      <c r="DZ71" s="8">
        <f>DA71*AX71*EI71</f>
        <v>0</v>
      </c>
      <c r="EA71" s="8">
        <f>DJ71*BG71*EI71</f>
        <v>0</v>
      </c>
      <c r="EB71" s="8">
        <f>SUM(DW71:EA71)</f>
        <v>0</v>
      </c>
      <c r="EC71" s="8">
        <f>IF(0+(IF(Q71="X",1,0)+(IF(R71="X",1,0)+(IF(S71="X",1,0)+(IF(P71="X",1,0)))))&gt;=$BP$10,1,0)</f>
        <v>1</v>
      </c>
      <c r="ED71" s="8">
        <f>IF(0+(IF(Z71="X",1,0)+(IF(AA71="X",1,0)+(IF(AB71="X",1,0)+(IF(Y71="X",1,0)))))&gt;=$BP$10,1,0)</f>
        <v>1</v>
      </c>
      <c r="EE71" s="8">
        <f>IF(0+(IF(AI71="X",1,0)+(IF(AJ71="X",1,0)+(IF(AK71="X",1,0)+(IF(AH71="X",1,0)))))&gt;=$BP$10,1,0)</f>
        <v>1</v>
      </c>
      <c r="EF71" s="8">
        <f>IF(0+(IF(AR71="X",1,0)+(IF(AS71="X",1,0)+(IF(AT71="X",1,0)+(IF(AQ71="X",1,0)))))&gt;=$BP$10,1,0)</f>
        <v>1</v>
      </c>
      <c r="EG71" s="8">
        <f>IF(0+(IF(BA71="X",1,0)+(IF(BB71="X",1,0)+(IF(BC71="X",1,0)+(IF(AZ71="X",1,0)))))&gt;=$BP$10,1,0)</f>
        <v>1</v>
      </c>
      <c r="EH71" s="8">
        <f>SUM(EC71:EG71)*$A$15</f>
        <v>5</v>
      </c>
      <c r="EI71" s="8">
        <f>IF(EH71&gt;=2,0,BQ71)</f>
        <v>0</v>
      </c>
      <c r="EJ71" s="1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1"/>
      <c r="FU71" s="91"/>
      <c r="FV71" s="91"/>
      <c r="FW71" s="91"/>
      <c r="FX71" s="91"/>
      <c r="FY71" s="91"/>
      <c r="FZ71" s="91"/>
      <c r="GA71" s="91"/>
      <c r="GB71" s="91"/>
      <c r="GC71" s="91"/>
      <c r="GD71" s="91"/>
      <c r="GE71" s="91"/>
      <c r="GF71" s="91"/>
      <c r="GG71" s="91"/>
      <c r="GH71" s="91"/>
    </row>
    <row r="72" spans="1:190" ht="6"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DM72" s="6"/>
      <c r="DN72" s="6"/>
      <c r="DO72" s="6"/>
      <c r="DP72" s="6"/>
      <c r="DQ72" s="6"/>
      <c r="DR72" s="6"/>
      <c r="DS72" s="6"/>
      <c r="DT72" s="6"/>
      <c r="DU72" s="6"/>
      <c r="DV72" s="6"/>
      <c r="DW72" s="6"/>
      <c r="DX72" s="6"/>
      <c r="DY72" s="6"/>
      <c r="DZ72" s="6"/>
      <c r="EA72" s="6"/>
      <c r="EB72" s="6"/>
      <c r="EC72" s="6"/>
      <c r="ED72" s="6"/>
      <c r="EE72" s="6"/>
      <c r="EF72" s="6"/>
      <c r="EG72" s="6"/>
      <c r="EH72" s="6"/>
      <c r="EI72" s="6"/>
      <c r="EJ72" s="6"/>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row>
    <row r="73" spans="1:190" ht="13.5" thickBot="1">
      <c r="A73" s="20"/>
      <c r="B73" s="20"/>
      <c r="C73" s="37">
        <v>29</v>
      </c>
      <c r="D73" s="116"/>
      <c r="E73" s="116"/>
      <c r="F73" s="116"/>
      <c r="G73" s="116"/>
      <c r="H73" s="116"/>
      <c r="I73" s="116"/>
      <c r="J73" s="116"/>
      <c r="K73" s="116"/>
      <c r="L73" s="116"/>
      <c r="M73" s="116"/>
      <c r="N73" s="38"/>
      <c r="O73" s="20"/>
      <c r="P73" s="44"/>
      <c r="Q73" s="44"/>
      <c r="R73" s="44"/>
      <c r="S73" s="44"/>
      <c r="T73" s="39">
        <f>BY73</f>
        <v>999999</v>
      </c>
      <c r="U73" s="40">
        <f>BZ73*W73</f>
        <v>0</v>
      </c>
      <c r="V73" s="39">
        <f>CA73</f>
        <v>0</v>
      </c>
      <c r="W73" s="28">
        <f>IF(AND(P73="",Q73="",R73="",S73=""),0,1)*$EI$65</f>
        <v>0</v>
      </c>
      <c r="X73" s="38"/>
      <c r="Y73" s="44"/>
      <c r="Z73" s="44"/>
      <c r="AA73" s="44"/>
      <c r="AB73" s="44"/>
      <c r="AC73" s="39">
        <f>CH73</f>
        <v>999999</v>
      </c>
      <c r="AD73" s="40">
        <f>CI73*AF73</f>
        <v>0</v>
      </c>
      <c r="AE73" s="39">
        <f>CJ73</f>
        <v>0</v>
      </c>
      <c r="AF73" s="28">
        <f>IF(AND(Y73="",Z73="",AA73="",AB73=""),0,1)*$EI$65</f>
        <v>0</v>
      </c>
      <c r="AG73" s="38"/>
      <c r="AH73" s="44"/>
      <c r="AI73" s="44"/>
      <c r="AJ73" s="44"/>
      <c r="AK73" s="44"/>
      <c r="AL73" s="39">
        <f>CQ73</f>
        <v>999999</v>
      </c>
      <c r="AM73" s="40">
        <f>CR73*AO73</f>
        <v>0</v>
      </c>
      <c r="AN73" s="39">
        <f>CS73</f>
        <v>0</v>
      </c>
      <c r="AO73" s="28">
        <f>IF(AND(AH73="",AI73="",AJ73="",AK73=""),0,1)*$EI$65</f>
        <v>0</v>
      </c>
      <c r="AP73" s="38"/>
      <c r="AQ73" s="44"/>
      <c r="AR73" s="44"/>
      <c r="AS73" s="44"/>
      <c r="AT73" s="44"/>
      <c r="AU73" s="39">
        <f>CZ73</f>
        <v>999999</v>
      </c>
      <c r="AV73" s="40">
        <f>DA73*AX73</f>
        <v>0</v>
      </c>
      <c r="AW73" s="39">
        <f>DB73</f>
        <v>0</v>
      </c>
      <c r="AX73" s="28">
        <f>IF(AND(AQ73="",AR73="",AS73="",AT73=""),0,1)*$EI$65</f>
        <v>0</v>
      </c>
      <c r="AY73" s="38"/>
      <c r="AZ73" s="44"/>
      <c r="BA73" s="44"/>
      <c r="BB73" s="44"/>
      <c r="BC73" s="44"/>
      <c r="BD73" s="39">
        <f>DI73</f>
        <v>999999</v>
      </c>
      <c r="BE73" s="40">
        <f>DJ73*BG73</f>
        <v>0</v>
      </c>
      <c r="BF73" s="39">
        <f>DK73</f>
        <v>0</v>
      </c>
      <c r="BG73" s="28">
        <f>IF(AND(AZ73="",BA73="",BB73="",BC73=""),0,1)*$EI$65</f>
        <v>0</v>
      </c>
      <c r="BI73" s="41"/>
      <c r="BJ73" s="41"/>
      <c r="BK73" s="41"/>
      <c r="BL73" s="41"/>
      <c r="BM73" s="41"/>
      <c r="BN73" s="41"/>
      <c r="BO73" s="41"/>
      <c r="BP73" s="41"/>
      <c r="BQ73" s="22">
        <f>IF($BP$13&lt;=18,0,IF(D73="",0,1))</f>
        <v>0</v>
      </c>
      <c r="BS73" s="55">
        <f>0+IF(P73&gt;0,1,0)+IF(Q73&gt;0,1,0)+IF(R73&gt;0,1,0)+IF(S73&gt;0,1,0)-IF(P73="X",1,0)-IF(Q73="X",1,0)-IF(R73="X",1,0)-IF(S73="X",1,0)-IF(P73="D",1,0)-IF(Q73="D",1,0)-IF(R73="D",1,0)-IF(S73="D",1,0)</f>
        <v>0</v>
      </c>
      <c r="BT73" s="56">
        <f>0+IF(P73="D",1,0)+IF(Q73="D",1,0)+IF(R73="D",1,0)+IF(S73="D",1,0)</f>
        <v>0</v>
      </c>
      <c r="BU73" s="56">
        <f>IF(OR(P73="X",P73="A"),$D$9,IF(P73="D",$D$10,P73))</f>
        <v>0</v>
      </c>
      <c r="BV73" s="56">
        <f>IF(OR(Q73="X",Q73="A"),$D$9,IF(Q73="D",$D$10,Q73))</f>
        <v>0</v>
      </c>
      <c r="BW73" s="56">
        <f>IF(OR(R73="X",R73="A"),$D$9,IF(R73="D",$D$10,R73))</f>
        <v>0</v>
      </c>
      <c r="BX73" s="56">
        <f>IF(OR(S73="X",S73="A"),$D$9,IF(S73="D",$D$10,S73))</f>
        <v>0</v>
      </c>
      <c r="BY73" s="56">
        <f>IF($D$65="",999999,IF(SUM(BU73:BX73)=0,999999,IF($EI$65=0,999999,IF(AND(BT73=$BP$10,$A$13=1),$D$13,IF(AND(BT73=$BP$10,$A$13=0),SUM(BU73:BX73),IF(AND(BS73&lt;$BP$12,$A$11=1),$D$11,IF(AND(BS73&lt;$BP$12,$A$11=0),SUM(BU73:BX73),SUM(BU73:BX73))))))))</f>
        <v>999999</v>
      </c>
      <c r="BZ73" s="56">
        <f>1+IF(BY73&gt;BY17,1,0)+IF(BY73&gt;BY19,1,0)+IF(BY73&gt;BY21,1,0)+IF(BY73&gt;BY23,1,0)+IF(BY73&gt;BY25,1,0)+IF(BY73&gt;BY27,1,0)+IF(BY73&gt;BY29,1,0)+IF(BY73&gt;BY31,1,0)+IF(BY73&gt;BY33,1,0)+IF(BY73&gt;BY35,1,0)+IF(BY73&gt;BY37,1,0)+IF(BY73&gt;BY39,1,0)+IF(BY73&gt;BY41,1,0)+IF(BY73&gt;BY43,1,0)+IF(BY73&gt;BY45,1,0)+IF(BY73&gt;BY47,1,0)+IF(BY73&gt;BY49,1,0)+IF(BY73&gt;BY51,1,0)+IF(BY73&gt;BY53,1,0)+IF(BY73&gt;BY55,1,0)+IF(BY73&gt;BY57,1,0)+IF(BY73&gt;BY59,1,0)+IF(BY73&gt;BY61,1,0)+IF(BY73&gt;BY63,1,0)+IF(BY73&gt;BY65,1,0)+IF(BY73&gt;BY67,1,0)+IF(BY73&gt;BY69,1,0)+IF(BY73&gt;BY71,1,0)+IF(BY73&gt;BY75,1,0)+IF(BY73&gt;BY77,1,0)+IF(BY73&gt;BY79,1,0)+IF(BY73&gt;BY81,1,0)+IF(BY73&gt;BY83,1,0)+IF(BY73&gt;BY85,1,0)</f>
        <v>1</v>
      </c>
      <c r="CA73" s="57">
        <f>($C$6-BZ73+1)*$BQ$65*W73</f>
        <v>0</v>
      </c>
      <c r="CB73" s="55">
        <f>0+IF(Y73&gt;0,1,0)+IF(Z73&gt;0,1,0)+IF(AA73&gt;0,1,0)+IF(AB73&gt;0,1,0)-IF(Y73="X",1,0)-IF(Z73="X",1,0)-IF(AA73="X",1,0)-IF(AB73="X",1,0)-IF(Y73="D",1,0)-IF(Z73="D",1,0)-IF(AA73="D",1,0)-IF(AB73="D",1,0)</f>
        <v>0</v>
      </c>
      <c r="CC73" s="56">
        <f>0+IF(Y73="D",1,0)+IF(Z73="D",1,0)+IF(AA73="D",1,0)+IF(AB73="D",1,0)</f>
        <v>0</v>
      </c>
      <c r="CD73" s="56">
        <f>IF(OR(Y73="X",Y73="A"),$D$9,IF(Y73="D",$D$10,Y73))</f>
        <v>0</v>
      </c>
      <c r="CE73" s="56">
        <f>IF(OR(Z73="X",Z73="A"),$D$9,IF(Z73="D",$D$10,Z73))</f>
        <v>0</v>
      </c>
      <c r="CF73" s="56">
        <f>IF(OR(AA73="X",AA73="A"),$D$9,IF(AA73="D",$D$10,AA73))</f>
        <v>0</v>
      </c>
      <c r="CG73" s="56">
        <f>IF(OR(AB73="X",AB73="A"),$D$9,IF(AB73="D",$D$10,AB73))</f>
        <v>0</v>
      </c>
      <c r="CH73" s="56">
        <f>IF($D$65="",999999,IF(SUM(CD73:CG73)=0,999999,IF($EI$65=0,999999,IF(AND(CC73=$BP$10,$A$13=1),$D$13,IF(AND(CC73=$BP$10,$A$13=0),SUM(CD73:CG73),IF(AND(CB73&lt;$BP$12,$A$11=1),$D$11,IF(AND(CB73&lt;$BP$12,$A$11=0),SUM(CD73:CG73),SUM(CD73:CG73))))))))</f>
        <v>999999</v>
      </c>
      <c r="CI73" s="56">
        <f>1+IF(CH73&gt;CH17,1,0)+IF(CH73&gt;CH19,1,0)+IF(CH73&gt;CH21,1,0)+IF(CH73&gt;CH23,1,0)+IF(CH73&gt;CH25,1,0)+IF(CH73&gt;CH27,1,0)+IF(CH73&gt;CH29,1,0)+IF(CH73&gt;CH31,1,0)+IF(CH73&gt;CH33,1,0)+IF(CH73&gt;CH35,1,0)+IF(CH73&gt;CH37,1,0)+IF(CH73&gt;CH39,1,0)+IF(CH73&gt;CH41,1,0)+IF(CH73&gt;CH43,1,0)+IF(CH73&gt;CH45,1,0)+IF(CH73&gt;CH47,1,0)+IF(CH73&gt;CH49,1,0)+IF(CH73&gt;CH51,1,0)+IF(CH73&gt;CH53,1,0)+IF(CH73&gt;CH55,1,0)+IF(CH73&gt;CH57,1,0)+IF(CH73&gt;CH59,1,0)+IF(CH73&gt;CH61,1,0)+IF(CH73&gt;CH63,1,0)+IF(CH73&gt;CH65,1,0)+IF(CH73&gt;CH67,1,0)+IF(CH73&gt;CH69,1,0)+IF(CH73&gt;CH71,1,0)+IF(CH73&gt;CH75,1,0)+IF(CH73&gt;CH77,1,0)+IF(CH73&gt;CH79,1,0)+IF(CH73&gt;CH81,1,0)+IF(CH73&gt;CH83,1,0)+IF(CH73&gt;CH85,1,0)</f>
        <v>1</v>
      </c>
      <c r="CJ73" s="57">
        <f>($C$6-CI73+1)*$BQ$65*AF73</f>
        <v>0</v>
      </c>
      <c r="CK73" s="55">
        <f>0+IF(AH73&gt;0,1,0)+IF(AI73&gt;0,1,0)+IF(AJ73&gt;0,1,0)+IF(AK73&gt;0,1,0)-IF(AH73="X",1,0)-IF(AI73="X",1,0)-IF(AJ73="X",1,0)-IF(AK73="X",1,0)-IF(AH73="D",1,0)-IF(AI73="D",1,0)-IF(AJ73="D",1,0)-IF(AK73="D",1,0)</f>
        <v>0</v>
      </c>
      <c r="CL73" s="56">
        <f>0+IF(AH73="D",1,0)+IF(AI73="D",1,0)+IF(AJ73="D",1,0)+IF(AK73="D",1,0)</f>
        <v>0</v>
      </c>
      <c r="CM73" s="56">
        <f>IF(OR(AH73="X",AH73="A"),$D$9,IF(AH73="D",$D$10,AH73))</f>
        <v>0</v>
      </c>
      <c r="CN73" s="56">
        <f>IF(OR(AI73="X",AI73="A"),$D$9,IF(AI73="D",$D$10,AI73))</f>
        <v>0</v>
      </c>
      <c r="CO73" s="56">
        <f>IF(OR(AJ73="X",AJ73="A"),$D$9,IF(AJ73="D",$D$10,AJ73))</f>
        <v>0</v>
      </c>
      <c r="CP73" s="56">
        <f>IF(OR(AK73="X",AK73="A"),$D$9,IF(AK73="D",$D$10,AK73))</f>
        <v>0</v>
      </c>
      <c r="CQ73" s="56">
        <f>IF($D$65="",999999,IF(SUM(CM73:CP73)=0,999999,IF($EI$65=0,999999,IF(AND(CL73=$BP$10,$A$13=1),$D$13,IF(AND(CL73=$BP$10,$A$13=0),SUM(CM73:CP73),IF(AND(CK73&lt;$BP$12,$A$11=1),$D$11,IF(AND(CK73&lt;$BP$12,$A$11=0),SUM(CM73:CP73),SUM(CM73:CP73))))))))</f>
        <v>999999</v>
      </c>
      <c r="CR73" s="56">
        <f>1+IF(CQ73&gt;CQ17,1,0)+IF(CQ73&gt;CQ19,1,0)+IF(CQ73&gt;CQ21,1,0)+IF(CQ73&gt;CQ23,1,0)+IF(CQ73&gt;CQ25,1,0)+IF(CQ73&gt;CQ27,1,0)+IF(CQ73&gt;CQ29,1,0)+IF(CQ73&gt;CQ31,1,0)+IF(CQ73&gt;CQ33,1,0)+IF(CQ73&gt;CQ35,1,0)+IF(CQ73&gt;CQ37,1,0)+IF(CQ73&gt;CQ39,1,0)+IF(CQ73&gt;CQ41,1,0)+IF(CQ73&gt;CQ43,1,0)+IF(CQ73&gt;CQ45,1,0)+IF(CQ73&gt;CQ47,1,0)+IF(CQ73&gt;CQ49,1,0)+IF(CQ73&gt;CQ51,1,0)+IF(CQ73&gt;CQ53,1,0)+IF(CQ73&gt;CQ55,1,0)+IF(CQ73&gt;CQ57,1,0)+IF(CQ73&gt;CQ59,1,0)+IF(CQ73&gt;CQ61,1,0)+IF(CQ73&gt;CQ63,1,0)+IF(CQ73&gt;CQ65,1,0)+IF(CQ73&gt;CQ67,1,0)+IF(CQ73&gt;CQ69,1,0)+IF(CQ73&gt;CQ71,1,0)+IF(CQ73&gt;CQ75,1,0)+IF(CQ73&gt;CQ77,1,0)+IF(CQ73&gt;CQ79,1,0)+IF(CQ73&gt;CQ81,1,0)+IF(CQ73&gt;CQ83,1,0)+IF(CQ73&gt;CQ85,1,0)</f>
        <v>1</v>
      </c>
      <c r="CS73" s="57">
        <f>($C$6-CR73+1)*$BQ$65*AO73</f>
        <v>0</v>
      </c>
      <c r="CT73" s="55">
        <f>0+IF(AQ73&gt;0,1,0)+IF(AR73&gt;0,1,0)+IF(AS73&gt;0,1,0)+IF(AT73&gt;0,1,0)-IF(AQ73="X",1,0)-IF(AR73="X",1,0)-IF(AS73="X",1,0)-IF(AT73="X",1,0)-IF(AQ73="D",1,0)-IF(AR73="D",1,0)-IF(AS73="D",1,0)-IF(AT73="D",1,0)</f>
        <v>0</v>
      </c>
      <c r="CU73" s="56">
        <f>0+IF(AQ73="D",1,0)+IF(AR73="D",1,0)+IF(AS73="D",1,0)+IF(AT73="D",1,0)</f>
        <v>0</v>
      </c>
      <c r="CV73" s="56">
        <f>IF(OR(AQ73="X",AQ73="A"),$D$9,IF(AQ73="D",$D$10,AQ73))</f>
        <v>0</v>
      </c>
      <c r="CW73" s="56">
        <f>IF(OR(AR73="X",AR73="A"),$D$9,IF(AR73="D",$D$10,AR73))</f>
        <v>0</v>
      </c>
      <c r="CX73" s="56">
        <f>IF(OR(AS73="X",AS73="A"),$D$9,IF(AS73="D",$D$10,AS73))</f>
        <v>0</v>
      </c>
      <c r="CY73" s="56">
        <f>IF(OR(AT73="X",AT73="A"),$D$9,IF(AT73="D",$D$10,AT73))</f>
        <v>0</v>
      </c>
      <c r="CZ73" s="56">
        <f>IF($D$65="",999999,IF(SUM(CV73:CY73)=0,999999,IF($EI$65=0,999999,IF(AND(CU73=$BP$10,$A$13=1),$D$13,IF(AND(CU73=$BP$10,$A$13=0),SUM(CV73:CY73),IF(AND(CT73&lt;$BP$12,$A$11=1),$D$11,IF(AND(CT73&lt;$BP$12,$A$11=0),SUM(CV73:CY73),SUM(CV73:CY73))))))))</f>
        <v>999999</v>
      </c>
      <c r="DA73" s="56">
        <f>1+IF(CZ73&gt;CZ17,1,0)+IF(CZ73&gt;CZ19,1,0)+IF(CZ73&gt;CZ21,1,0)+IF(CZ73&gt;CZ23,1,0)+IF(CZ73&gt;CZ25,1,0)+IF(CZ73&gt;CZ27,1,0)+IF(CZ73&gt;CZ29,1,0)+IF(CZ73&gt;CZ31,1,0)+IF(CZ73&gt;CZ33,1,0)+IF(CZ73&gt;CZ35,1,0)+IF(CZ73&gt;CZ37,1,0)+IF(CZ73&gt;CZ39,1,0)+IF(CZ73&gt;CZ41,1,0)+IF(CZ73&gt;CZ43,1,0)+IF(CZ73&gt;CZ45,1,0)+IF(CZ73&gt;CZ47,1,0)+IF(CZ73&gt;CZ49,1,0)+IF(CZ73&gt;CZ51,1,0)+IF(CZ73&gt;CZ53,1,0)+IF(CZ73&gt;CZ55,1,0)+IF(CZ73&gt;CZ57,1,0)+IF(CZ73&gt;CZ59,1,0)+IF(CZ73&gt;CZ61,1,0)+IF(CZ73&gt;CZ63,1,0)+IF(CZ73&gt;CZ65,1,0)+IF(CZ73&gt;CZ67,1,0)+IF(CZ73&gt;CZ69,1,0)+IF(CZ73&gt;CZ71,1,0)+IF(CZ73&gt;CZ75,1,0)+IF(CZ73&gt;CZ77,1,0)+IF(CZ73&gt;CZ79,1,0)+IF(CZ73&gt;CZ81,1,0)+IF(CZ73&gt;CZ83,1,0)+IF(CZ73&gt;CZ85,1,0)</f>
        <v>1</v>
      </c>
      <c r="DB73" s="57">
        <f>($C$6-DA73+1)*$BQ$65*AX73</f>
        <v>0</v>
      </c>
      <c r="DC73" s="55">
        <f>0+IF(AZ73&gt;0,1,0)+IF(BA73&gt;0,1,0)+IF(BB73&gt;0,1,0)+IF(BC73&gt;0,1,0)-IF(AZ73="X",1,0)-IF(BA73="X",1,0)-IF(BB73="X",1,0)-IF(BC73="X",1,0)-IF(AZ73="D",1,0)-IF(BA73="D",1,0)-IF(BB73="D",1,0)-IF(BC73="D",1,0)</f>
        <v>0</v>
      </c>
      <c r="DD73" s="56">
        <f>0+IF(AZ73="D",1,0)+IF(BA73="D",1,0)+IF(BB73="D",1,0)+IF(BC73="D",1,0)</f>
        <v>0</v>
      </c>
      <c r="DE73" s="56">
        <f>IF(OR(AZ73="X",AZ73="A"),$D$9,IF(AZ73="D",$D$10,AZ73))</f>
        <v>0</v>
      </c>
      <c r="DF73" s="56">
        <f>IF(OR(BA73="X",BA73="A"),$D$9,IF(BA73="D",$D$10,BA73))</f>
        <v>0</v>
      </c>
      <c r="DG73" s="56">
        <f>IF(OR(BB73="X",BB73="A"),$D$9,IF(BB73="D",$D$10,BB73))</f>
        <v>0</v>
      </c>
      <c r="DH73" s="56">
        <f>IF(OR(BC73="X",BC73="A"),$D$9,IF(BC73="D",$D$10,BC73))</f>
        <v>0</v>
      </c>
      <c r="DI73" s="56">
        <f>IF($D$65="",999999,IF(SUM(DE73:DH73)=0,999999,IF($EI$65=0,999999,IF(AND(DD73=$BP$10,$A$13=1),$D$13,IF(AND(DD73=$BP$10,$A$13=0),SUM(DE73:DH73),IF(AND(DC73&lt;$BP$12,$A$11=1),$D$11,IF(AND(DC73&lt;$BP$12,$A$11=0),SUM(DE73:DH73),SUM(DE73:DH73))))))))</f>
        <v>999999</v>
      </c>
      <c r="DJ73" s="56">
        <f>1+IF(DI73&gt;DI17,1,0)+IF(DI73&gt;DI19,1,0)+IF(DI73&gt;DI21,1,0)+IF(DI73&gt;DI23,1,0)+IF(DI73&gt;DI25,1,0)+IF(DI73&gt;DI27,1,0)+IF(DI73&gt;DI29,1,0)+IF(DI73&gt;DI31,1,0)+IF(DI73&gt;DI33,1,0)+IF(DI73&gt;DI35,1,0)+IF(DI73&gt;DI37,1,0)+IF(DI73&gt;DI39,1,0)+IF(DI73&gt;DI41,1,0)+IF(DI73&gt;DI43,1,0)+IF(DI73&gt;DI45,1,0)+IF(DI73&gt;DI47,1,0)+IF(DI73&gt;DI49,1,0)+IF(DI73&gt;DI51,1,0)+IF(DI73&gt;DI53,1,0)+IF(DI73&gt;DI55,1,0)+IF(DI73&gt;DI57,1,0)+IF(DI73&gt;DI59,1,0)+IF(DI73&gt;DI61,1,0)+IF(DI73&gt;DI63,1,0)+IF(DI73&gt;DI65,1,0)+IF(DI73&gt;DI67,1,0)+IF(DI73&gt;DI69,1,0)+IF(DI73&gt;DI71,1,0)+IF(DI73&gt;DI75,1,0)+IF(DI73&gt;DI77,1,0)+IF(DI73&gt;DI79,1,0)+IF(DI73&gt;DI81,1,0)+IF(DI73&gt;DI83,1,0)+IF(DI73&gt;DI85,1,0)</f>
        <v>1</v>
      </c>
      <c r="DK73" s="57">
        <f>($C$6-DJ73+1)*$BQ$65*BG73</f>
        <v>0</v>
      </c>
      <c r="DM73" s="11"/>
      <c r="DN73" s="69">
        <f>1+IF(DO73&lt;DO17,1)+IF(DO73&lt;DO19,1)+IF(DO73&lt;DO21,1)+IF(DO73&lt;DO23,1)+IF(DO73&lt;DO25,1)+IF(DO73&lt;DO27,1)+IF(DO73&lt;DO29,1)+IF(DO73&lt;DO31,1)+IF(DO73&lt;DO33,1)+IF(DO73&lt;DO35,1)+IF(DO73&lt;DO37,1)+IF(DO73&lt;DO39,1)+IF(DO73&lt;DO41,1)+IF(DO73&lt;DO43,1)+IF(DO73&lt;DO45,1)+IF(DO73&lt;DO47,1)+IF(DO73&lt;DO49,1)+IF(DO73&lt;DO51,1)+IF(DO73&lt;DO53,1)+IF(DO73&lt;DO55,1)+IF(DO73&lt;DO57,1)+IF(DO73&lt;DO59,1)+IF(DO73&lt;DO61,1)+IF(DO73&lt;DO63,1)+IF(DO73&lt;DO65,1)+IF(DO73&lt;DO67,1)+IF(DO73&lt;DO69,1)+IF(DO73&lt;DO71,1)+IF(DO73&lt;DO75,1)+IF(DO73&lt;DO77,1)+IF(DO73&lt;DO79,1)+IF(DO73&lt;DO81,1)+IF(DO73&lt;DO83,1)+IF(DO73&lt;DO85,1)</f>
        <v>7</v>
      </c>
      <c r="DO73" s="45">
        <f>DS73+0.29</f>
        <v>0.29</v>
      </c>
      <c r="DP73" s="7"/>
      <c r="DQ73" s="42">
        <f>DN73</f>
        <v>7</v>
      </c>
      <c r="DR73" s="8">
        <f>1+IF(DS73&lt;DS17,1)+IF(DS73&lt;DS19,1)+IF(DS73&lt;DS21,1)+IF(DS73&lt;DS23,1)+IF(DS73&lt;DS25,1)+IF(DS73&lt;DS27,1)+IF(DS73&lt;DS29,1)+IF(DS73&lt;DS31,1)+IF(DS73&lt;DS33,1)+IF(DS73&lt;DS35,1)+IF(DS73&lt;DS37,1)+IF(DS73&lt;DS39,1)+IF(DS73&lt;DS41,1)+IF(DS73&lt;DS43,1)+IF(DS73&lt;DS45,1)+IF(DS73&lt;DS47,1)+IF(DS73&lt;DS49,1)+IF(DS73&lt;DS51,1)+IF(DS73&lt;DS53,1)+IF(DS73&lt;DS55,1)+IF(DS73&lt;DS57,1)+IF(DS73&lt;DS59,1)+IF(DS73&lt;DS61,1)+IF(DS73&lt;DS63,1)+IF(DS73&lt;DS65,1)+IF(DS73&lt;DS67,1)+IF(DS73&lt;DS69,1)+IF(DS73&lt;DS71,1)+IF(DS73&lt;DS75,1)+IF(DS73&lt;DS77,1)+IF(DS73&lt;DS79,1)+IF(DS73&lt;DS81,1)+IF(DS73&lt;DS83,1)+IF(DS73&lt;DS85,1)</f>
        <v>1</v>
      </c>
      <c r="DS73" s="59">
        <f>(((DU73*10000000)+(500000-DV73)+(5000-EB73))*EI73)+IF(DT73="",0,1)</f>
        <v>0</v>
      </c>
      <c r="DT73" s="8">
        <f>IF(D73="","",D73)</f>
      </c>
      <c r="DU73" s="8">
        <f>SUM(V73,AE73,AN73,AW73,BF73)*EI73</f>
        <v>0</v>
      </c>
      <c r="DV73" s="8">
        <f>0+IF(BY73&lt;999999,BY73,0)+IF(CH73&lt;999999,CH73,0)+IF(CQ73&lt;999999,CQ73,0)+IF(CZ73&lt;999999,CZ73,0)+IF(DI73&lt;999999,DI73,0)*EI73</f>
        <v>0</v>
      </c>
      <c r="DW73" s="8">
        <f>BZ73*W73*EI73</f>
        <v>0</v>
      </c>
      <c r="DX73" s="8">
        <f>CI73*AF73*EI73</f>
        <v>0</v>
      </c>
      <c r="DY73" s="8">
        <f>CR73*AO73*EI73</f>
        <v>0</v>
      </c>
      <c r="DZ73" s="8">
        <f>DA73*AX73*EI73</f>
        <v>0</v>
      </c>
      <c r="EA73" s="8">
        <f>DJ73*BG73*EI73</f>
        <v>0</v>
      </c>
      <c r="EB73" s="8">
        <f>SUM(DW73:EA73)</f>
        <v>0</v>
      </c>
      <c r="EC73" s="8">
        <f>IF(0+(IF(Q73="X",1,0)+(IF(R73="X",1,0)+(IF(S73="X",1,0)+(IF(P73="X",1,0)))))&gt;=$BP$10,1,0)</f>
        <v>1</v>
      </c>
      <c r="ED73" s="8">
        <f>IF(0+(IF(Z73="X",1,0)+(IF(AA73="X",1,0)+(IF(AB73="X",1,0)+(IF(Y73="X",1,0)))))&gt;=$BP$10,1,0)</f>
        <v>1</v>
      </c>
      <c r="EE73" s="8">
        <f>IF(0+(IF(AI73="X",1,0)+(IF(AJ73="X",1,0)+(IF(AK73="X",1,0)+(IF(AH73="X",1,0)))))&gt;=$BP$10,1,0)</f>
        <v>1</v>
      </c>
      <c r="EF73" s="8">
        <f>IF(0+(IF(AR73="X",1,0)+(IF(AS73="X",1,0)+(IF(AT73="X",1,0)+(IF(AQ73="X",1,0)))))&gt;=$BP$10,1,0)</f>
        <v>1</v>
      </c>
      <c r="EG73" s="8">
        <f>IF(0+(IF(BA73="X",1,0)+(IF(BB73="X",1,0)+(IF(BC73="X",1,0)+(IF(AZ73="X",1,0)))))&gt;=$BP$10,1,0)</f>
        <v>1</v>
      </c>
      <c r="EH73" s="8">
        <f>SUM(EC73:EG73)*$A$15</f>
        <v>5</v>
      </c>
      <c r="EI73" s="8">
        <f>IF(EH73&gt;=2,0,BQ73)</f>
        <v>0</v>
      </c>
      <c r="EJ73" s="12"/>
      <c r="EK73" s="92"/>
      <c r="EL73" s="92"/>
      <c r="EM73" s="92"/>
      <c r="EN73" s="92"/>
      <c r="EO73" s="92"/>
      <c r="EP73" s="92"/>
      <c r="EQ73" s="92"/>
      <c r="ER73" s="92"/>
      <c r="ES73" s="92"/>
      <c r="ET73" s="92"/>
      <c r="EU73" s="92"/>
      <c r="EV73" s="92"/>
      <c r="EW73" s="92"/>
      <c r="EX73" s="92"/>
      <c r="EY73" s="92"/>
      <c r="EZ73" s="92"/>
      <c r="FA73" s="92"/>
      <c r="FB73" s="92"/>
      <c r="FC73" s="92"/>
      <c r="FD73" s="92"/>
      <c r="FE73" s="92"/>
      <c r="FF73" s="92"/>
      <c r="FG73" s="92"/>
      <c r="FH73" s="92"/>
      <c r="FI73" s="92"/>
      <c r="FJ73" s="92"/>
      <c r="FK73" s="92"/>
      <c r="FL73" s="92"/>
      <c r="FM73" s="92"/>
      <c r="FN73" s="92"/>
      <c r="FO73" s="92"/>
      <c r="FP73" s="92"/>
      <c r="FQ73" s="92"/>
      <c r="FR73" s="92"/>
      <c r="FS73" s="92"/>
      <c r="FT73" s="91"/>
      <c r="FU73" s="91"/>
      <c r="FV73" s="91"/>
      <c r="FW73" s="91"/>
      <c r="FX73" s="91"/>
      <c r="FY73" s="91"/>
      <c r="FZ73" s="91"/>
      <c r="GA73" s="91"/>
      <c r="GB73" s="91"/>
      <c r="GC73" s="91"/>
      <c r="GD73" s="91"/>
      <c r="GE73" s="91"/>
      <c r="GF73" s="91"/>
      <c r="GG73" s="91"/>
      <c r="GH73" s="91"/>
    </row>
    <row r="74" spans="1:190" ht="6"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DM74" s="6"/>
      <c r="DN74" s="6"/>
      <c r="DO74" s="6"/>
      <c r="DP74" s="6"/>
      <c r="DQ74" s="6"/>
      <c r="DR74" s="6"/>
      <c r="DS74" s="6"/>
      <c r="DT74" s="6"/>
      <c r="DU74" s="6"/>
      <c r="DV74" s="6"/>
      <c r="DW74" s="6"/>
      <c r="DX74" s="6"/>
      <c r="DY74" s="6"/>
      <c r="DZ74" s="6"/>
      <c r="EA74" s="6"/>
      <c r="EB74" s="6"/>
      <c r="EC74" s="6"/>
      <c r="ED74" s="6"/>
      <c r="EE74" s="6"/>
      <c r="EF74" s="6"/>
      <c r="EG74" s="6"/>
      <c r="EH74" s="6"/>
      <c r="EI74" s="6"/>
      <c r="EJ74" s="6"/>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row>
    <row r="75" spans="1:190" ht="13.5" thickBot="1">
      <c r="A75" s="20"/>
      <c r="B75" s="20"/>
      <c r="C75" s="37">
        <v>30</v>
      </c>
      <c r="D75" s="116"/>
      <c r="E75" s="116"/>
      <c r="F75" s="116"/>
      <c r="G75" s="116"/>
      <c r="H75" s="116"/>
      <c r="I75" s="116"/>
      <c r="J75" s="116"/>
      <c r="K75" s="116"/>
      <c r="L75" s="116"/>
      <c r="M75" s="116"/>
      <c r="N75" s="38"/>
      <c r="O75" s="20"/>
      <c r="P75" s="44"/>
      <c r="Q75" s="44"/>
      <c r="R75" s="44"/>
      <c r="S75" s="44"/>
      <c r="T75" s="39">
        <f>BY75</f>
        <v>999999</v>
      </c>
      <c r="U75" s="40">
        <f>BZ75*W75</f>
        <v>0</v>
      </c>
      <c r="V75" s="39">
        <f>CA75</f>
        <v>0</v>
      </c>
      <c r="W75" s="28">
        <f>IF(AND(P75="",Q75="",R75="",S75=""),0,1)*$EI$65</f>
        <v>0</v>
      </c>
      <c r="X75" s="38"/>
      <c r="Y75" s="44"/>
      <c r="Z75" s="44"/>
      <c r="AA75" s="44"/>
      <c r="AB75" s="44"/>
      <c r="AC75" s="39">
        <f>CH75</f>
        <v>999999</v>
      </c>
      <c r="AD75" s="40">
        <f>CI75*AF75</f>
        <v>0</v>
      </c>
      <c r="AE75" s="39">
        <f>CJ75</f>
        <v>0</v>
      </c>
      <c r="AF75" s="28">
        <f>IF(AND(Y75="",Z75="",AA75="",AB75=""),0,1)*$EI$65</f>
        <v>0</v>
      </c>
      <c r="AG75" s="38"/>
      <c r="AH75" s="44"/>
      <c r="AI75" s="44"/>
      <c r="AJ75" s="44"/>
      <c r="AK75" s="44"/>
      <c r="AL75" s="39">
        <f>CQ75</f>
        <v>999999</v>
      </c>
      <c r="AM75" s="40">
        <f>CR75*AO75</f>
        <v>0</v>
      </c>
      <c r="AN75" s="39">
        <f>CS75</f>
        <v>0</v>
      </c>
      <c r="AO75" s="28">
        <f>IF(AND(AH75="",AI75="",AJ75="",AK75=""),0,1)*$EI$65</f>
        <v>0</v>
      </c>
      <c r="AP75" s="38"/>
      <c r="AQ75" s="44"/>
      <c r="AR75" s="44"/>
      <c r="AS75" s="44"/>
      <c r="AT75" s="44"/>
      <c r="AU75" s="39">
        <f>CZ75</f>
        <v>999999</v>
      </c>
      <c r="AV75" s="40">
        <f>DA75*AX75</f>
        <v>0</v>
      </c>
      <c r="AW75" s="39">
        <f>DB75</f>
        <v>0</v>
      </c>
      <c r="AX75" s="28">
        <f>IF(AND(AQ75="",AR75="",AS75="",AT75=""),0,1)*$EI$65</f>
        <v>0</v>
      </c>
      <c r="AY75" s="38"/>
      <c r="AZ75" s="44"/>
      <c r="BA75" s="44"/>
      <c r="BB75" s="44"/>
      <c r="BC75" s="44"/>
      <c r="BD75" s="39">
        <f>DI75</f>
        <v>999999</v>
      </c>
      <c r="BE75" s="40">
        <f>DJ75*BG75</f>
        <v>0</v>
      </c>
      <c r="BF75" s="39">
        <f>DK75</f>
        <v>0</v>
      </c>
      <c r="BG75" s="28">
        <f>IF(AND(AZ75="",BA75="",BB75="",BC75=""),0,1)*$EI$65</f>
        <v>0</v>
      </c>
      <c r="BI75" s="41"/>
      <c r="BJ75" s="41"/>
      <c r="BK75" s="41"/>
      <c r="BL75" s="41"/>
      <c r="BM75" s="41"/>
      <c r="BN75" s="41"/>
      <c r="BO75" s="41"/>
      <c r="BP75" s="41"/>
      <c r="BQ75" s="22">
        <f>IF($BP$13&lt;=18,0,IF(D75="",0,1))</f>
        <v>0</v>
      </c>
      <c r="BS75" s="55">
        <f>0+IF(P75&gt;0,1,0)+IF(Q75&gt;0,1,0)+IF(R75&gt;0,1,0)+IF(S75&gt;0,1,0)-IF(P75="X",1,0)-IF(Q75="X",1,0)-IF(R75="X",1,0)-IF(S75="X",1,0)-IF(P75="D",1,0)-IF(Q75="D",1,0)-IF(R75="D",1,0)-IF(S75="D",1,0)</f>
        <v>0</v>
      </c>
      <c r="BT75" s="56">
        <f>0+IF(P75="D",1,0)+IF(Q75="D",1,0)+IF(R75="D",1,0)+IF(S75="D",1,0)</f>
        <v>0</v>
      </c>
      <c r="BU75" s="56">
        <f>IF(OR(P75="X",P75="A"),$D$9,IF(P75="D",$D$10,P75))</f>
        <v>0</v>
      </c>
      <c r="BV75" s="56">
        <f>IF(OR(Q75="X",Q75="A"),$D$9,IF(Q75="D",$D$10,Q75))</f>
        <v>0</v>
      </c>
      <c r="BW75" s="56">
        <f>IF(OR(R75="X",R75="A"),$D$9,IF(R75="D",$D$10,R75))</f>
        <v>0</v>
      </c>
      <c r="BX75" s="56">
        <f>IF(OR(S75="X",S75="A"),$D$9,IF(S75="D",$D$10,S75))</f>
        <v>0</v>
      </c>
      <c r="BY75" s="56">
        <f>IF($D$65="",999999,IF(SUM(BU75:BX75)=0,999999,IF($EI$65=0,999999,IF(AND(BT75=$BP$10,$A$13=1),$D$13,IF(AND(BT75=$BP$10,$A$13=0),SUM(BU75:BX75),IF(AND(BS75&lt;$BP$12,$A$11=1),$D$11,IF(AND(BS75&lt;$BP$12,$A$11=0),SUM(BU75:BX75),SUM(BU75:BX75))))))))</f>
        <v>999999</v>
      </c>
      <c r="BZ75" s="56">
        <f>1+IF(BY75&gt;BY17,1,0)+IF(BY75&gt;BY19,1,0)+IF(BY75&gt;BY21,1,0)+IF(BY75&gt;BY23,1,0)+IF(BY75&gt;BY25,1,0)+IF(BY75&gt;BY27,1,0)+IF(BY75&gt;BY29,1,0)+IF(BY75&gt;BY31,1,0)+IF(BY75&gt;BY33,1,0)+IF(BY75&gt;BY35,1,0)+IF(BY75&gt;BY37,1,0)+IF(BY75&gt;BY39,1,0)+IF(BY75&gt;BY41,1,0)+IF(BY75&gt;BY43,1,0)+IF(BY75&gt;BY45,1,0)+IF(BY75&gt;BY47,1,0)+IF(BY75&gt;BY49,1,0)+IF(BY75&gt;BY51,1,0)+IF(BY75&gt;BY53,1,0)+IF(BY75&gt;BY55,1,0)+IF(BY75&gt;BY57,1,0)+IF(BY75&gt;BY59,1,0)+IF(BY75&gt;BY61,1,0)+IF(BY75&gt;BY63,1,0)+IF(BY75&gt;BY65,1,0)+IF(BY75&gt;BY67,1,0)+IF(BY75&gt;BY69,1,0)+IF(BY75&gt;BY71,1,0)+IF(BY75&gt;BY73,1,0)+IF(BY75&gt;BY77,1,0)+IF(BY75&gt;BY79,1,0)+IF(BY75&gt;BY81,1,0)+IF(BY75&gt;BY83,1,0)+IF(BY75&gt;BY85,1,0)</f>
        <v>1</v>
      </c>
      <c r="CA75" s="57">
        <f>($C$6-BZ75+1)*$BQ$65*W75</f>
        <v>0</v>
      </c>
      <c r="CB75" s="55">
        <f>0+IF(Y75&gt;0,1,0)+IF(Z75&gt;0,1,0)+IF(AA75&gt;0,1,0)+IF(AB75&gt;0,1,0)-IF(Y75="X",1,0)-IF(Z75="X",1,0)-IF(AA75="X",1,0)-IF(AB75="X",1,0)-IF(Y75="D",1,0)-IF(Z75="D",1,0)-IF(AA75="D",1,0)-IF(AB75="D",1,0)</f>
        <v>0</v>
      </c>
      <c r="CC75" s="56">
        <f>0+IF(Y75="D",1,0)+IF(Z75="D",1,0)+IF(AA75="D",1,0)+IF(AB75="D",1,0)</f>
        <v>0</v>
      </c>
      <c r="CD75" s="56">
        <f>IF(OR(Y75="X",Y75="A"),$D$9,IF(Y75="D",$D$10,Y75))</f>
        <v>0</v>
      </c>
      <c r="CE75" s="56">
        <f>IF(OR(Z75="X",Z75="A"),$D$9,IF(Z75="D",$D$10,Z75))</f>
        <v>0</v>
      </c>
      <c r="CF75" s="56">
        <f>IF(OR(AA75="X",AA75="A"),$D$9,IF(AA75="D",$D$10,AA75))</f>
        <v>0</v>
      </c>
      <c r="CG75" s="56">
        <f>IF(OR(AB75="X",AB75="A"),$D$9,IF(AB75="D",$D$10,AB75))</f>
        <v>0</v>
      </c>
      <c r="CH75" s="56">
        <f>IF($D$65="",999999,IF(SUM(CD75:CG75)=0,999999,IF($EI$65=0,999999,IF(AND(CC75=$BP$10,$A$13=1),$D$13,IF(AND(CC75=$BP$10,$A$13=0),SUM(CD75:CG75),IF(AND(CB75&lt;$BP$12,$A$11=1),$D$11,IF(AND(CB75&lt;$BP$12,$A$11=0),SUM(CD75:CG75),SUM(CD75:CG75))))))))</f>
        <v>999999</v>
      </c>
      <c r="CI75" s="56">
        <f>1+IF(CH75&gt;CH17,1,0)+IF(CH75&gt;CH19,1,0)+IF(CH75&gt;CH21,1,0)+IF(CH75&gt;CH23,1,0)+IF(CH75&gt;CH25,1,0)+IF(CH75&gt;CH27,1,0)+IF(CH75&gt;CH29,1,0)+IF(CH75&gt;CH31,1,0)+IF(CH75&gt;CH33,1,0)+IF(CH75&gt;CH35,1,0)+IF(CH75&gt;CH37,1,0)+IF(CH75&gt;CH39,1,0)+IF(CH75&gt;CH41,1,0)+IF(CH75&gt;CH43,1,0)+IF(CH75&gt;CH45,1,0)+IF(CH75&gt;CH47,1,0)+IF(CH75&gt;CH49,1,0)+IF(CH75&gt;CH51,1,0)+IF(CH75&gt;CH53,1,0)+IF(CH75&gt;CH55,1,0)+IF(CH75&gt;CH57,1,0)+IF(CH75&gt;CH59,1,0)+IF(CH75&gt;CH61,1,0)+IF(CH75&gt;CH63,1,0)+IF(CH75&gt;CH65,1,0)+IF(CH75&gt;CH67,1,0)+IF(CH75&gt;CH69,1,0)+IF(CH75&gt;CH71,1,0)+IF(CH75&gt;CH73,1,0)+IF(CH75&gt;CH77,1,0)+IF(CH75&gt;CH79,1,0)+IF(CH75&gt;CH81,1,0)+IF(CH75&gt;CH83,1,0)+IF(CH75&gt;CH85,1,0)</f>
        <v>1</v>
      </c>
      <c r="CJ75" s="57">
        <f>($C$6-CI75+1)*$BQ$65*AF75</f>
        <v>0</v>
      </c>
      <c r="CK75" s="55">
        <f>0+IF(AH75&gt;0,1,0)+IF(AI75&gt;0,1,0)+IF(AJ75&gt;0,1,0)+IF(AK75&gt;0,1,0)-IF(AH75="X",1,0)-IF(AI75="X",1,0)-IF(AJ75="X",1,0)-IF(AK75="X",1,0)-IF(AH75="D",1,0)-IF(AI75="D",1,0)-IF(AJ75="D",1,0)-IF(AK75="D",1,0)</f>
        <v>0</v>
      </c>
      <c r="CL75" s="56">
        <f>0+IF(AH75="D",1,0)+IF(AI75="D",1,0)+IF(AJ75="D",1,0)+IF(AK75="D",1,0)</f>
        <v>0</v>
      </c>
      <c r="CM75" s="56">
        <f>IF(OR(AH75="X",AH75="A"),$D$9,IF(AH75="D",$D$10,AH75))</f>
        <v>0</v>
      </c>
      <c r="CN75" s="56">
        <f>IF(OR(AI75="X",AI75="A"),$D$9,IF(AI75="D",$D$10,AI75))</f>
        <v>0</v>
      </c>
      <c r="CO75" s="56">
        <f>IF(OR(AJ75="X",AJ75="A"),$D$9,IF(AJ75="D",$D$10,AJ75))</f>
        <v>0</v>
      </c>
      <c r="CP75" s="56">
        <f>IF(OR(AK75="X",AK75="A"),$D$9,IF(AK75="D",$D$10,AK75))</f>
        <v>0</v>
      </c>
      <c r="CQ75" s="56">
        <f>IF($D$65="",999999,IF(SUM(CM75:CP75)=0,999999,IF($EI$65=0,999999,IF(AND(CL75=$BP$10,$A$13=1),$D$13,IF(AND(CL75=$BP$10,$A$13=0),SUM(CM75:CP75),IF(AND(CK75&lt;$BP$12,$A$11=1),$D$11,IF(AND(CK75&lt;$BP$12,$A$11=0),SUM(CM75:CP75),SUM(CM75:CP75))))))))</f>
        <v>999999</v>
      </c>
      <c r="CR75" s="56">
        <f>1+IF(CQ75&gt;CQ17,1,0)+IF(CQ75&gt;CQ19,1,0)+IF(CQ75&gt;CQ21,1,0)+IF(CQ75&gt;CQ23,1,0)+IF(CQ75&gt;CQ25,1,0)+IF(CQ75&gt;CQ27,1,0)+IF(CQ75&gt;CQ29,1,0)+IF(CQ75&gt;CQ31,1,0)+IF(CQ75&gt;CQ33,1,0)+IF(CQ75&gt;CQ35,1,0)+IF(CQ75&gt;CQ37,1,0)+IF(CQ75&gt;CQ39,1,0)+IF(CQ75&gt;CQ41,1,0)+IF(CQ75&gt;CQ43,1,0)+IF(CQ75&gt;CQ45,1,0)+IF(CQ75&gt;CQ47,1,0)+IF(CQ75&gt;CQ49,1,0)+IF(CQ75&gt;CQ51,1,0)+IF(CQ75&gt;CQ53,1,0)+IF(CQ75&gt;CQ55,1,0)+IF(CQ75&gt;CQ57,1,0)+IF(CQ75&gt;CQ59,1,0)+IF(CQ75&gt;CQ61,1,0)+IF(CQ75&gt;CQ63,1,0)+IF(CQ75&gt;CQ65,1,0)+IF(CQ75&gt;CQ67,1,0)+IF(CQ75&gt;CQ69,1,0)+IF(CQ75&gt;CQ71,1,0)+IF(CQ75&gt;CQ73,1,0)+IF(CQ75&gt;CQ77,1,0)+IF(CQ75&gt;CQ79,1,0)+IF(CQ75&gt;CQ81,1,0)+IF(CQ75&gt;CQ83,1,0)+IF(CQ75&gt;CQ85,1,0)</f>
        <v>1</v>
      </c>
      <c r="CS75" s="57">
        <f>($C$6-CR75+1)*$BQ$65*AO75</f>
        <v>0</v>
      </c>
      <c r="CT75" s="55">
        <f>0+IF(AQ75&gt;0,1,0)+IF(AR75&gt;0,1,0)+IF(AS75&gt;0,1,0)+IF(AT75&gt;0,1,0)-IF(AQ75="X",1,0)-IF(AR75="X",1,0)-IF(AS75="X",1,0)-IF(AT75="X",1,0)-IF(AQ75="D",1,0)-IF(AR75="D",1,0)-IF(AS75="D",1,0)-IF(AT75="D",1,0)</f>
        <v>0</v>
      </c>
      <c r="CU75" s="56">
        <f>0+IF(AQ75="D",1,0)+IF(AR75="D",1,0)+IF(AS75="D",1,0)+IF(AT75="D",1,0)</f>
        <v>0</v>
      </c>
      <c r="CV75" s="56">
        <f>IF(OR(AQ75="X",AQ75="A"),$D$9,IF(AQ75="D",$D$10,AQ75))</f>
        <v>0</v>
      </c>
      <c r="CW75" s="56">
        <f>IF(OR(AR75="X",AR75="A"),$D$9,IF(AR75="D",$D$10,AR75))</f>
        <v>0</v>
      </c>
      <c r="CX75" s="56">
        <f>IF(OR(AS75="X",AS75="A"),$D$9,IF(AS75="D",$D$10,AS75))</f>
        <v>0</v>
      </c>
      <c r="CY75" s="56">
        <f>IF(OR(AT75="X",AT75="A"),$D$9,IF(AT75="D",$D$10,AT75))</f>
        <v>0</v>
      </c>
      <c r="CZ75" s="56">
        <f>IF($D$65="",999999,IF(SUM(CV75:CY75)=0,999999,IF($EI$65=0,999999,IF(AND(CU75=$BP$10,$A$13=1),$D$13,IF(AND(CU75=$BP$10,$A$13=0),SUM(CV75:CY75),IF(AND(CT75&lt;$BP$12,$A$11=1),$D$11,IF(AND(CT75&lt;$BP$12,$A$11=0),SUM(CV75:CY75),SUM(CV75:CY75))))))))</f>
        <v>999999</v>
      </c>
      <c r="DA75" s="56">
        <f>1+IF(CZ75&gt;CZ17,1,0)+IF(CZ75&gt;CZ19,1,0)+IF(CZ75&gt;CZ21,1,0)+IF(CZ75&gt;CZ23,1,0)+IF(CZ75&gt;CZ25,1,0)+IF(CZ75&gt;CZ27,1,0)+IF(CZ75&gt;CZ29,1,0)+IF(CZ75&gt;CZ31,1,0)+IF(CZ75&gt;CZ33,1,0)+IF(CZ75&gt;CZ35,1,0)+IF(CZ75&gt;CZ37,1,0)+IF(CZ75&gt;CZ39,1,0)+IF(CZ75&gt;CZ41,1,0)+IF(CZ75&gt;CZ43,1,0)+IF(CZ75&gt;CZ45,1,0)+IF(CZ75&gt;CZ47,1,0)+IF(CZ75&gt;CZ49,1,0)+IF(CZ75&gt;CZ51,1,0)+IF(CZ75&gt;CZ53,1,0)+IF(CZ75&gt;CZ55,1,0)+IF(CZ75&gt;CZ57,1,0)+IF(CZ75&gt;CZ59,1,0)+IF(CZ75&gt;CZ61,1,0)+IF(CZ75&gt;CZ63,1,0)+IF(CZ75&gt;CZ65,1,0)+IF(CZ75&gt;CZ67,1,0)+IF(CZ75&gt;CZ69,1,0)+IF(CZ75&gt;CZ71,1,0)+IF(CZ75&gt;CZ73,1,0)+IF(CZ75&gt;CZ77,1,0)+IF(CZ75&gt;CZ79,1,0)+IF(CZ75&gt;CZ81,1,0)+IF(CZ75&gt;CZ83,1,0)+IF(CZ75&gt;CZ85,1,0)</f>
        <v>1</v>
      </c>
      <c r="DB75" s="57">
        <f>($C$6-DA75+1)*$BQ$65*AX75</f>
        <v>0</v>
      </c>
      <c r="DC75" s="55">
        <f>0+IF(AZ75&gt;0,1,0)+IF(BA75&gt;0,1,0)+IF(BB75&gt;0,1,0)+IF(BC75&gt;0,1,0)-IF(AZ75="X",1,0)-IF(BA75="X",1,0)-IF(BB75="X",1,0)-IF(BC75="X",1,0)-IF(AZ75="D",1,0)-IF(BA75="D",1,0)-IF(BB75="D",1,0)-IF(BC75="D",1,0)</f>
        <v>0</v>
      </c>
      <c r="DD75" s="56">
        <f>0+IF(AZ75="D",1,0)+IF(BA75="D",1,0)+IF(BB75="D",1,0)+IF(BC75="D",1,0)</f>
        <v>0</v>
      </c>
      <c r="DE75" s="56">
        <f>IF(OR(AZ75="X",AZ75="A"),$D$9,IF(AZ75="D",$D$10,AZ75))</f>
        <v>0</v>
      </c>
      <c r="DF75" s="56">
        <f>IF(OR(BA75="X",BA75="A"),$D$9,IF(BA75="D",$D$10,BA75))</f>
        <v>0</v>
      </c>
      <c r="DG75" s="56">
        <f>IF(OR(BB75="X",BB75="A"),$D$9,IF(BB75="D",$D$10,BB75))</f>
        <v>0</v>
      </c>
      <c r="DH75" s="56">
        <f>IF(OR(BC75="X",BC75="A"),$D$9,IF(BC75="D",$D$10,BC75))</f>
        <v>0</v>
      </c>
      <c r="DI75" s="56">
        <f>IF($D$65="",999999,IF(SUM(DE75:DH75)=0,999999,IF($EI$65=0,999999,IF(AND(DD75=$BP$10,$A$13=1),$D$13,IF(AND(DD75=$BP$10,$A$13=0),SUM(DE75:DH75),IF(AND(DC75&lt;$BP$12,$A$11=1),$D$11,IF(AND(DC75&lt;$BP$12,$A$11=0),SUM(DE75:DH75),SUM(DE75:DH75))))))))</f>
        <v>999999</v>
      </c>
      <c r="DJ75" s="56">
        <f>1+IF(DI75&gt;DI17,1,0)+IF(DI75&gt;DI19,1,0)+IF(DI75&gt;DI21,1,0)+IF(DI75&gt;DI23,1,0)+IF(DI75&gt;DI25,1,0)+IF(DI75&gt;DI27,1,0)+IF(DI75&gt;DI29,1,0)+IF(DI75&gt;DI31,1,0)+IF(DI75&gt;DI33,1,0)+IF(DI75&gt;DI35,1,0)+IF(DI75&gt;DI37,1,0)+IF(DI75&gt;DI39,1,0)+IF(DI75&gt;DI41,1,0)+IF(DI75&gt;DI43,1,0)+IF(DI75&gt;DI45,1,0)+IF(DI75&gt;DI47,1,0)+IF(DI75&gt;DI49,1,0)+IF(DI75&gt;DI51,1,0)+IF(DI75&gt;DI53,1,0)+IF(DI75&gt;DI55,1,0)+IF(DI75&gt;DI57,1,0)+IF(DI75&gt;DI59,1,0)+IF(DI75&gt;DI61,1,0)+IF(DI75&gt;DI63,1,0)+IF(DI75&gt;DI65,1,0)+IF(DI75&gt;DI67,1,0)+IF(DI75&gt;DI69,1,0)+IF(DI75&gt;DI71,1,0)+IF(DI75&gt;DI73,1,0)+IF(DI75&gt;DI77,1,0)+IF(DI75&gt;DI79,1,0)+IF(DI75&gt;DI81,1,0)+IF(DI75&gt;DI83,1,0)+IF(DI75&gt;DI85,1,0)</f>
        <v>1</v>
      </c>
      <c r="DK75" s="57">
        <f>($C$6-DJ75+1)*$BQ$65*BG75</f>
        <v>0</v>
      </c>
      <c r="DM75" s="11"/>
      <c r="DN75" s="69">
        <f>1+IF(DO75&lt;DO17,1)+IF(DO75&lt;DO19,1)+IF(DO75&lt;DO21,1)+IF(DO75&lt;DO23,1)+IF(DO75&lt;DO25,1)+IF(DO75&lt;DO27,1)+IF(DO75&lt;DO29,1)+IF(DO75&lt;DO31,1)+IF(DO75&lt;DO33,1)+IF(DO75&lt;DO35,1)+IF(DO75&lt;DO37,1)+IF(DO75&lt;DO39,1)+IF(DO75&lt;DO41,1)+IF(DO75&lt;DO43,1)+IF(DO75&lt;DO45,1)+IF(DO75&lt;DO47,1)+IF(DO75&lt;DO49,1)+IF(DO75&lt;DO51,1)+IF(DO75&lt;DO53,1)+IF(DO75&lt;DO55,1)+IF(DO75&lt;DO57,1)+IF(DO75&lt;DO59,1)+IF(DO75&lt;DO61,1)+IF(DO75&lt;DO63,1)+IF(DO75&lt;DO65,1)+IF(DO75&lt;DO67,1)+IF(DO75&lt;DO69,1)+IF(DO75&lt;DO71,1)+IF(DO75&lt;DO73,1)+IF(DO75&lt;DO77,1)+IF(DO75&lt;DO79,1)+IF(DO75&lt;DO81,1)+IF(DO75&lt;DO83,1)+IF(DO75&lt;DO85,1)</f>
        <v>6</v>
      </c>
      <c r="DO75" s="45">
        <f>DS75+0.3</f>
        <v>0.3</v>
      </c>
      <c r="DP75" s="7"/>
      <c r="DQ75" s="42">
        <f>DN75</f>
        <v>6</v>
      </c>
      <c r="DR75" s="8">
        <f>1+IF(DS75&lt;DS17,1)+IF(DS75&lt;DS19,1)+IF(DS75&lt;DS21,1)+IF(DS75&lt;DS23,1)+IF(DS75&lt;DS25,1)+IF(DS75&lt;DS27,1)+IF(DS75&lt;DS29,1)+IF(DS75&lt;DS31,1)+IF(DS75&lt;DS33,1)+IF(DS75&lt;DS35,1)+IF(DS75&lt;DS37,1)+IF(DS75&lt;DS39,1)+IF(DS75&lt;DS41,1)+IF(DS75&lt;DS43,1)+IF(DS75&lt;DS45,1)+IF(DS75&lt;DS47,1)+IF(DS75&lt;DS49,1)+IF(DS75&lt;DS51,1)+IF(DS75&lt;DS53,1)+IF(DS75&lt;DS55,1)+IF(DS75&lt;DS57,1)+IF(DS75&lt;DS59,1)+IF(DS75&lt;DS61,1)+IF(DS75&lt;DS63,1)+IF(DS75&lt;DS65,1)+IF(DS75&lt;DS67,1)+IF(DS75&lt;DS69,1)+IF(DS75&lt;DS71,1)+IF(DS75&lt;DS73,1)+IF(DS75&lt;DS77,1)+IF(DS75&lt;DS79,1)+IF(DS75&lt;DS81,1)+IF(DS75&lt;DS83,1)+IF(DS75&lt;DS85,1)</f>
        <v>1</v>
      </c>
      <c r="DS75" s="59">
        <f>(((DU75*10000000)+(500000-DV75)+(5000-EB75))*EI75)+IF(DT75="",0,1)</f>
        <v>0</v>
      </c>
      <c r="DT75" s="8">
        <f>IF(D75="","",D75)</f>
      </c>
      <c r="DU75" s="8">
        <f>SUM(V75,AE75,AN75,AW75,BF75)*EI75</f>
        <v>0</v>
      </c>
      <c r="DV75" s="8">
        <f>0+IF(BY75&lt;999999,BY75,0)+IF(CH75&lt;999999,CH75,0)+IF(CQ75&lt;999999,CQ75,0)+IF(CZ75&lt;999999,CZ75,0)+IF(DI75&lt;999999,DI75,0)*EI75</f>
        <v>0</v>
      </c>
      <c r="DW75" s="8">
        <f>BZ75*W75*EI75</f>
        <v>0</v>
      </c>
      <c r="DX75" s="8">
        <f>CI75*AF75*EI75</f>
        <v>0</v>
      </c>
      <c r="DY75" s="8">
        <f>CR75*AO75*EI75</f>
        <v>0</v>
      </c>
      <c r="DZ75" s="8">
        <f>DA75*AX75*EI75</f>
        <v>0</v>
      </c>
      <c r="EA75" s="8">
        <f>DJ75*BG75*EI75</f>
        <v>0</v>
      </c>
      <c r="EB75" s="8">
        <f>SUM(DW75:EA75)</f>
        <v>0</v>
      </c>
      <c r="EC75" s="8">
        <f>IF(0+(IF(Q75="X",1,0)+(IF(R75="X",1,0)+(IF(S75="X",1,0)+(IF(P75="X",1,0)))))&gt;=$BP$10,1,0)</f>
        <v>1</v>
      </c>
      <c r="ED75" s="8">
        <f>IF(0+(IF(Z75="X",1,0)+(IF(AA75="X",1,0)+(IF(AB75="X",1,0)+(IF(Y75="X",1,0)))))&gt;=$BP$10,1,0)</f>
        <v>1</v>
      </c>
      <c r="EE75" s="8">
        <f>IF(0+(IF(AI75="X",1,0)+(IF(AJ75="X",1,0)+(IF(AK75="X",1,0)+(IF(AH75="X",1,0)))))&gt;=$BP$10,1,0)</f>
        <v>1</v>
      </c>
      <c r="EF75" s="8">
        <f>IF(0+(IF(AR75="X",1,0)+(IF(AS75="X",1,0)+(IF(AT75="X",1,0)+(IF(AQ75="X",1,0)))))&gt;=$BP$10,1,0)</f>
        <v>1</v>
      </c>
      <c r="EG75" s="8">
        <f>IF(0+(IF(BA75="X",1,0)+(IF(BB75="X",1,0)+(IF(BC75="X",1,0)+(IF(AZ75="X",1,0)))))&gt;=$BP$10,1,0)</f>
        <v>1</v>
      </c>
      <c r="EH75" s="8">
        <f>SUM(EC75:EG75)*$A$15</f>
        <v>5</v>
      </c>
      <c r="EI75" s="8">
        <f>IF(EH75&gt;=2,0,BQ75)</f>
        <v>0</v>
      </c>
      <c r="EJ75" s="12"/>
      <c r="EK75" s="92"/>
      <c r="EL75" s="92"/>
      <c r="EM75" s="92"/>
      <c r="EN75" s="92"/>
      <c r="EO75" s="92"/>
      <c r="EP75" s="92"/>
      <c r="EQ75" s="92"/>
      <c r="ER75" s="92"/>
      <c r="ES75" s="92"/>
      <c r="ET75" s="92"/>
      <c r="EU75" s="92"/>
      <c r="EV75" s="92"/>
      <c r="EW75" s="92"/>
      <c r="EX75" s="92"/>
      <c r="EY75" s="92"/>
      <c r="EZ75" s="92"/>
      <c r="FA75" s="92"/>
      <c r="FB75" s="92"/>
      <c r="FC75" s="92"/>
      <c r="FD75" s="92"/>
      <c r="FE75" s="92"/>
      <c r="FF75" s="92"/>
      <c r="FG75" s="92"/>
      <c r="FH75" s="92"/>
      <c r="FI75" s="92"/>
      <c r="FJ75" s="92"/>
      <c r="FK75" s="92"/>
      <c r="FL75" s="92"/>
      <c r="FM75" s="92"/>
      <c r="FN75" s="92"/>
      <c r="FO75" s="92"/>
      <c r="FP75" s="92"/>
      <c r="FQ75" s="92"/>
      <c r="FR75" s="92"/>
      <c r="FS75" s="92"/>
      <c r="FT75" s="91"/>
      <c r="FU75" s="91"/>
      <c r="FV75" s="91"/>
      <c r="FW75" s="91"/>
      <c r="FX75" s="91"/>
      <c r="FY75" s="91"/>
      <c r="FZ75" s="91"/>
      <c r="GA75" s="91"/>
      <c r="GB75" s="91"/>
      <c r="GC75" s="91"/>
      <c r="GD75" s="91"/>
      <c r="GE75" s="91"/>
      <c r="GF75" s="91"/>
      <c r="GG75" s="91"/>
      <c r="GH75" s="91"/>
    </row>
    <row r="76" spans="1:190" ht="6"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DM76" s="6"/>
      <c r="DN76" s="6"/>
      <c r="DO76" s="6"/>
      <c r="DP76" s="6"/>
      <c r="DQ76" s="6"/>
      <c r="DR76" s="6"/>
      <c r="DS76" s="6"/>
      <c r="DT76" s="6"/>
      <c r="DU76" s="6"/>
      <c r="DV76" s="6"/>
      <c r="DW76" s="6"/>
      <c r="DX76" s="6"/>
      <c r="DY76" s="6"/>
      <c r="DZ76" s="6"/>
      <c r="EA76" s="6"/>
      <c r="EB76" s="6"/>
      <c r="EC76" s="6"/>
      <c r="ED76" s="6"/>
      <c r="EE76" s="6"/>
      <c r="EF76" s="6"/>
      <c r="EG76" s="6"/>
      <c r="EH76" s="6"/>
      <c r="EI76" s="6"/>
      <c r="EJ76" s="6"/>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row>
    <row r="77" spans="1:190" ht="13.5" thickBot="1">
      <c r="A77" s="20"/>
      <c r="B77" s="20"/>
      <c r="C77" s="37">
        <v>31</v>
      </c>
      <c r="D77" s="116"/>
      <c r="E77" s="116"/>
      <c r="F77" s="116"/>
      <c r="G77" s="116"/>
      <c r="H77" s="116"/>
      <c r="I77" s="116"/>
      <c r="J77" s="116"/>
      <c r="K77" s="116"/>
      <c r="L77" s="116"/>
      <c r="M77" s="116"/>
      <c r="N77" s="38"/>
      <c r="O77" s="20"/>
      <c r="P77" s="44"/>
      <c r="Q77" s="44"/>
      <c r="R77" s="44"/>
      <c r="S77" s="44"/>
      <c r="T77" s="39">
        <f>BY77</f>
        <v>999999</v>
      </c>
      <c r="U77" s="40">
        <f>BZ77*W77</f>
        <v>0</v>
      </c>
      <c r="V77" s="39">
        <f>CA77</f>
        <v>0</v>
      </c>
      <c r="W77" s="28">
        <f>IF(AND(P77="",Q77="",R77="",S77=""),0,1)*$EI$65</f>
        <v>0</v>
      </c>
      <c r="X77" s="38"/>
      <c r="Y77" s="44"/>
      <c r="Z77" s="44"/>
      <c r="AA77" s="44"/>
      <c r="AB77" s="44"/>
      <c r="AC77" s="39">
        <f>CH77</f>
        <v>999999</v>
      </c>
      <c r="AD77" s="40">
        <f>CI77*AF77</f>
        <v>0</v>
      </c>
      <c r="AE77" s="39">
        <f>CJ77</f>
        <v>0</v>
      </c>
      <c r="AF77" s="28">
        <f>IF(AND(Y77="",Z77="",AA77="",AB77=""),0,1)*$EI$65</f>
        <v>0</v>
      </c>
      <c r="AG77" s="38"/>
      <c r="AH77" s="44"/>
      <c r="AI77" s="44"/>
      <c r="AJ77" s="44"/>
      <c r="AK77" s="44"/>
      <c r="AL77" s="39">
        <f>CQ77</f>
        <v>999999</v>
      </c>
      <c r="AM77" s="40">
        <f>CR77*AO77</f>
        <v>0</v>
      </c>
      <c r="AN77" s="39">
        <f>CS77</f>
        <v>0</v>
      </c>
      <c r="AO77" s="28">
        <f>IF(AND(AH77="",AI77="",AJ77="",AK77=""),0,1)*$EI$65</f>
        <v>0</v>
      </c>
      <c r="AP77" s="38"/>
      <c r="AQ77" s="44"/>
      <c r="AR77" s="44"/>
      <c r="AS77" s="44"/>
      <c r="AT77" s="44"/>
      <c r="AU77" s="39">
        <f>CZ77</f>
        <v>999999</v>
      </c>
      <c r="AV77" s="40">
        <f>DA77*AX77</f>
        <v>0</v>
      </c>
      <c r="AW77" s="39">
        <f>DB77</f>
        <v>0</v>
      </c>
      <c r="AX77" s="28">
        <f>IF(AND(AQ77="",AR77="",AS77="",AT77=""),0,1)*$EI$65</f>
        <v>0</v>
      </c>
      <c r="AY77" s="38"/>
      <c r="AZ77" s="44"/>
      <c r="BA77" s="44"/>
      <c r="BB77" s="44"/>
      <c r="BC77" s="44"/>
      <c r="BD77" s="39">
        <f>DI77</f>
        <v>999999</v>
      </c>
      <c r="BE77" s="40">
        <f>DJ77*BG77</f>
        <v>0</v>
      </c>
      <c r="BF77" s="39">
        <f>DK77</f>
        <v>0</v>
      </c>
      <c r="BG77" s="28">
        <f>IF(AND(AZ77="",BA77="",BB77="",BC77=""),0,1)*$EI$65</f>
        <v>0</v>
      </c>
      <c r="BI77" s="41"/>
      <c r="BJ77" s="41"/>
      <c r="BK77" s="41"/>
      <c r="BL77" s="41"/>
      <c r="BM77" s="41"/>
      <c r="BN77" s="41"/>
      <c r="BO77" s="41"/>
      <c r="BP77" s="41"/>
      <c r="BQ77" s="22">
        <f>IF($BP$13&lt;=18,0,IF(D77="",0,1))</f>
        <v>0</v>
      </c>
      <c r="BS77" s="55">
        <f>0+IF(P77&gt;0,1,0)+IF(Q77&gt;0,1,0)+IF(R77&gt;0,1,0)+IF(S77&gt;0,1,0)-IF(P77="X",1,0)-IF(Q77="X",1,0)-IF(R77="X",1,0)-IF(S77="X",1,0)-IF(P77="D",1,0)-IF(Q77="D",1,0)-IF(R77="D",1,0)-IF(S77="D",1,0)</f>
        <v>0</v>
      </c>
      <c r="BT77" s="56">
        <f>0+IF(P77="D",1,0)+IF(Q77="D",1,0)+IF(R77="D",1,0)+IF(S77="D",1,0)</f>
        <v>0</v>
      </c>
      <c r="BU77" s="56">
        <f>IF(OR(P77="X",P77="A"),$D$9,IF(P77="D",$D$10,P77))</f>
        <v>0</v>
      </c>
      <c r="BV77" s="56">
        <f>IF(OR(Q77="X",Q77="A"),$D$9,IF(Q77="D",$D$10,Q77))</f>
        <v>0</v>
      </c>
      <c r="BW77" s="56">
        <f>IF(OR(R77="X",R77="A"),$D$9,IF(R77="D",$D$10,R77))</f>
        <v>0</v>
      </c>
      <c r="BX77" s="56">
        <f>IF(OR(S77="X",S77="A"),$D$9,IF(S77="D",$D$10,S77))</f>
        <v>0</v>
      </c>
      <c r="BY77" s="56">
        <f>IF($D$65="",999999,IF(SUM(BU77:BX77)=0,999999,IF($EI$65=0,999999,IF(AND(BT77=$BP$10,$A$13=1),$D$13,IF(AND(BT77=$BP$10,$A$13=0),SUM(BU77:BX77),IF(AND(BS77&lt;$BP$12,$A$11=1),$D$11,IF(AND(BS77&lt;$BP$12,$A$11=0),SUM(BU77:BX77),SUM(BU77:BX77))))))))</f>
        <v>999999</v>
      </c>
      <c r="BZ77" s="56">
        <f>1+IF(BY77&gt;BY17,1,0)+IF(BY77&gt;BY19,1,0)+IF(BY77&gt;BY21,1,0)+IF(BY77&gt;BY23,1,0)+IF(BY77&gt;BY25,1,0)+IF(BY77&gt;BY27,1,0)+IF(BY77&gt;BY29,1,0)+IF(BY77&gt;BY31,1,0)+IF(BY77&gt;BY33,1,0)+IF(BY77&gt;BY35,1,0)+IF(BY77&gt;BY37,1,0)+IF(BY77&gt;BY39,1,0)+IF(BY77&gt;BY41,1,0)+IF(BY77&gt;BY43,1,0)+IF(BY77&gt;BY45,1,0)+IF(BY77&gt;BY47,1,0)+IF(BY77&gt;BY49,1,0)+IF(BY77&gt;BY51,1,0)+IF(BY77&gt;BY53,1,0)+IF(BY77&gt;BY55,1,0)+IF(BY77&gt;BY57,1,0)+IF(BY77&gt;BY59,1,0)+IF(BY77&gt;BY61,1,0)+IF(BY77&gt;BY63,1,0)+IF(BY77&gt;BY65,1,0)+IF(BY77&gt;BY67,1,0)+IF(BY77&gt;BY69,1,0)+IF(BY77&gt;BY71,1,0)+IF(BY77&gt;BY73,1,0)+IF(BY77&gt;BY75,1,0)+IF(BY77&gt;BY79,1,0)+IF(BY77&gt;BY81,1,0)+IF(BY77&gt;BY83,1,0)+IF(BY77&gt;BY85,1,0)</f>
        <v>1</v>
      </c>
      <c r="CA77" s="57">
        <f>($C$6-BZ77+1)*$BQ$65*W77</f>
        <v>0</v>
      </c>
      <c r="CB77" s="55">
        <f>0+IF(Y77&gt;0,1,0)+IF(Z77&gt;0,1,0)+IF(AA77&gt;0,1,0)+IF(AB77&gt;0,1,0)-IF(Y77="X",1,0)-IF(Z77="X",1,0)-IF(AA77="X",1,0)-IF(AB77="X",1,0)-IF(Y77="D",1,0)-IF(Z77="D",1,0)-IF(AA77="D",1,0)-IF(AB77="D",1,0)</f>
        <v>0</v>
      </c>
      <c r="CC77" s="56">
        <f>0+IF(Y77="D",1,0)+IF(Z77="D",1,0)+IF(AA77="D",1,0)+IF(AB77="D",1,0)</f>
        <v>0</v>
      </c>
      <c r="CD77" s="56">
        <f>IF(OR(Y77="X",Y77="A"),$D$9,IF(Y77="D",$D$10,Y77))</f>
        <v>0</v>
      </c>
      <c r="CE77" s="56">
        <f>IF(OR(Z77="X",Z77="A"),$D$9,IF(Z77="D",$D$10,Z77))</f>
        <v>0</v>
      </c>
      <c r="CF77" s="56">
        <f>IF(OR(AA77="X",AA77="A"),$D$9,IF(AA77="D",$D$10,AA77))</f>
        <v>0</v>
      </c>
      <c r="CG77" s="56">
        <f>IF(OR(AB77="X",AB77="A"),$D$9,IF(AB77="D",$D$10,AB77))</f>
        <v>0</v>
      </c>
      <c r="CH77" s="56">
        <f>IF($D$65="",999999,IF(SUM(CD77:CG77)=0,999999,IF($EI$65=0,999999,IF(AND(CC77=$BP$10,$A$13=1),$D$13,IF(AND(CC77=$BP$10,$A$13=0),SUM(CD77:CG77),IF(AND(CB77&lt;$BP$12,$A$11=1),$D$11,IF(AND(CB77&lt;$BP$12,$A$11=0),SUM(CD77:CG77),SUM(CD77:CG77))))))))</f>
        <v>999999</v>
      </c>
      <c r="CI77" s="56">
        <f>1+IF(CH77&gt;CH17,1,0)+IF(CH77&gt;CH19,1,0)+IF(CH77&gt;CH21,1,0)+IF(CH77&gt;CH23,1,0)+IF(CH77&gt;CH25,1,0)+IF(CH77&gt;CH27,1,0)+IF(CH77&gt;CH29,1,0)+IF(CH77&gt;CH31,1,0)+IF(CH77&gt;CH33,1,0)+IF(CH77&gt;CH35,1,0)+IF(CH77&gt;CH37,1,0)+IF(CH77&gt;CH39,1,0)+IF(CH77&gt;CH41,1,0)+IF(CH77&gt;CH43,1,0)+IF(CH77&gt;CH45,1,0)+IF(CH77&gt;CH47,1,0)+IF(CH77&gt;CH49,1,0)+IF(CH77&gt;CH51,1,0)+IF(CH77&gt;CH53,1,0)+IF(CH77&gt;CH55,1,0)+IF(CH77&gt;CH57,1,0)+IF(CH77&gt;CH59,1,0)+IF(CH77&gt;CH61,1,0)+IF(CH77&gt;CH63,1,0)+IF(CH77&gt;CH65,1,0)+IF(CH77&gt;CH67,1,0)+IF(CH77&gt;CH69,1,0)+IF(CH77&gt;CH71,1,0)+IF(CH77&gt;CH73,1,0)+IF(CH77&gt;CH75,1,0)+IF(CH77&gt;CH79,1,0)+IF(CH77&gt;CH81,1,0)+IF(CH77&gt;CH83,1,0)+IF(CH77&gt;CH85,1,0)</f>
        <v>1</v>
      </c>
      <c r="CJ77" s="57">
        <f>($C$6-CI77+1)*$BQ$65*AF77</f>
        <v>0</v>
      </c>
      <c r="CK77" s="55">
        <f>0+IF(AH77&gt;0,1,0)+IF(AI77&gt;0,1,0)+IF(AJ77&gt;0,1,0)+IF(AK77&gt;0,1,0)-IF(AH77="X",1,0)-IF(AI77="X",1,0)-IF(AJ77="X",1,0)-IF(AK77="X",1,0)-IF(AH77="D",1,0)-IF(AI77="D",1,0)-IF(AJ77="D",1,0)-IF(AK77="D",1,0)</f>
        <v>0</v>
      </c>
      <c r="CL77" s="56">
        <f>0+IF(AH77="D",1,0)+IF(AI77="D",1,0)+IF(AJ77="D",1,0)+IF(AK77="D",1,0)</f>
        <v>0</v>
      </c>
      <c r="CM77" s="56">
        <f>IF(OR(AH77="X",AH77="A"),$D$9,IF(AH77="D",$D$10,AH77))</f>
        <v>0</v>
      </c>
      <c r="CN77" s="56">
        <f>IF(OR(AI77="X",AI77="A"),$D$9,IF(AI77="D",$D$10,AI77))</f>
        <v>0</v>
      </c>
      <c r="CO77" s="56">
        <f>IF(OR(AJ77="X",AJ77="A"),$D$9,IF(AJ77="D",$D$10,AJ77))</f>
        <v>0</v>
      </c>
      <c r="CP77" s="56">
        <f>IF(OR(AK77="X",AK77="A"),$D$9,IF(AK77="D",$D$10,AK77))</f>
        <v>0</v>
      </c>
      <c r="CQ77" s="56">
        <f>IF($D$65="",999999,IF(SUM(CM77:CP77)=0,999999,IF($EI$65=0,999999,IF(AND(CL77=$BP$10,$A$13=1),$D$13,IF(AND(CL77=$BP$10,$A$13=0),SUM(CM77:CP77),IF(AND(CK77&lt;$BP$12,$A$11=1),$D$11,IF(AND(CK77&lt;$BP$12,$A$11=0),SUM(CM77:CP77),SUM(CM77:CP77))))))))</f>
        <v>999999</v>
      </c>
      <c r="CR77" s="56">
        <f>1+IF(CQ77&gt;CQ17,1,0)+IF(CQ77&gt;CQ19,1,0)+IF(CQ77&gt;CQ21,1,0)+IF(CQ77&gt;CQ23,1,0)+IF(CQ77&gt;CQ25,1,0)+IF(CQ77&gt;CQ27,1,0)+IF(CQ77&gt;CQ29,1,0)+IF(CQ77&gt;CQ31,1,0)+IF(CQ77&gt;CQ33,1,0)+IF(CQ77&gt;CQ35,1,0)+IF(CQ77&gt;CQ37,1,0)+IF(CQ77&gt;CQ39,1,0)+IF(CQ77&gt;CQ41,1,0)+IF(CQ77&gt;CQ43,1,0)+IF(CQ77&gt;CQ45,1,0)+IF(CQ77&gt;CQ47,1,0)+IF(CQ77&gt;CQ49,1,0)+IF(CQ77&gt;CQ51,1,0)+IF(CQ77&gt;CQ53,1,0)+IF(CQ77&gt;CQ55,1,0)+IF(CQ77&gt;CQ57,1,0)+IF(CQ77&gt;CQ59,1,0)+IF(CQ77&gt;CQ61,1,0)+IF(CQ77&gt;CQ63,1,0)+IF(CQ77&gt;CQ65,1,0)+IF(CQ77&gt;CQ67,1,0)+IF(CQ77&gt;CQ69,1,0)+IF(CQ77&gt;CQ71,1,0)+IF(CQ77&gt;CQ73,1,0)+IF(CQ77&gt;CQ75,1,0)+IF(CQ77&gt;CQ79,1,0)+IF(CQ77&gt;CQ81,1,0)+IF(CQ77&gt;CQ83,1,0)+IF(CQ77&gt;CQ85,1,0)</f>
        <v>1</v>
      </c>
      <c r="CS77" s="57">
        <f>($C$6-CR77+1)*$BQ$65*AO77</f>
        <v>0</v>
      </c>
      <c r="CT77" s="55">
        <f>0+IF(AQ77&gt;0,1,0)+IF(AR77&gt;0,1,0)+IF(AS77&gt;0,1,0)+IF(AT77&gt;0,1,0)-IF(AQ77="X",1,0)-IF(AR77="X",1,0)-IF(AS77="X",1,0)-IF(AT77="X",1,0)-IF(AQ77="D",1,0)-IF(AR77="D",1,0)-IF(AS77="D",1,0)-IF(AT77="D",1,0)</f>
        <v>0</v>
      </c>
      <c r="CU77" s="56">
        <f>0+IF(AQ77="D",1,0)+IF(AR77="D",1,0)+IF(AS77="D",1,0)+IF(AT77="D",1,0)</f>
        <v>0</v>
      </c>
      <c r="CV77" s="56">
        <f>IF(OR(AQ77="X",AQ77="A"),$D$9,IF(AQ77="D",$D$10,AQ77))</f>
        <v>0</v>
      </c>
      <c r="CW77" s="56">
        <f>IF(OR(AR77="X",AR77="A"),$D$9,IF(AR77="D",$D$10,AR77))</f>
        <v>0</v>
      </c>
      <c r="CX77" s="56">
        <f>IF(OR(AS77="X",AS77="A"),$D$9,IF(AS77="D",$D$10,AS77))</f>
        <v>0</v>
      </c>
      <c r="CY77" s="56">
        <f>IF(OR(AT77="X",AT77="A"),$D$9,IF(AT77="D",$D$10,AT77))</f>
        <v>0</v>
      </c>
      <c r="CZ77" s="56">
        <f>IF($D$65="",999999,IF(SUM(CV77:CY77)=0,999999,IF($EI$65=0,999999,IF(AND(CU77=$BP$10,$A$13=1),$D$13,IF(AND(CU77=$BP$10,$A$13=0),SUM(CV77:CY77),IF(AND(CT77&lt;$BP$12,$A$11=1),$D$11,IF(AND(CT77&lt;$BP$12,$A$11=0),SUM(CV77:CY77),SUM(CV77:CY77))))))))</f>
        <v>999999</v>
      </c>
      <c r="DA77" s="56">
        <f>1+IF(CZ77&gt;CZ17,1,0)+IF(CZ77&gt;CZ19,1,0)+IF(CZ77&gt;CZ21,1,0)+IF(CZ77&gt;CZ23,1,0)+IF(CZ77&gt;CZ25,1,0)+IF(CZ77&gt;CZ27,1,0)+IF(CZ77&gt;CZ29,1,0)+IF(CZ77&gt;CZ31,1,0)+IF(CZ77&gt;CZ33,1,0)+IF(CZ77&gt;CZ35,1,0)+IF(CZ77&gt;CZ37,1,0)+IF(CZ77&gt;CZ39,1,0)+IF(CZ77&gt;CZ41,1,0)+IF(CZ77&gt;CZ43,1,0)+IF(CZ77&gt;CZ45,1,0)+IF(CZ77&gt;CZ47,1,0)+IF(CZ77&gt;CZ49,1,0)+IF(CZ77&gt;CZ51,1,0)+IF(CZ77&gt;CZ53,1,0)+IF(CZ77&gt;CZ55,1,0)+IF(CZ77&gt;CZ57,1,0)+IF(CZ77&gt;CZ59,1,0)+IF(CZ77&gt;CZ61,1,0)+IF(CZ77&gt;CZ63,1,0)+IF(CZ77&gt;CZ65,1,0)+IF(CZ77&gt;CZ67,1,0)+IF(CZ77&gt;CZ69,1,0)+IF(CZ77&gt;CZ71,1,0)+IF(CZ77&gt;CZ73,1,0)+IF(CZ77&gt;CZ75,1,0)+IF(CZ77&gt;CZ79,1,0)+IF(CZ77&gt;CZ81,1,0)+IF(CZ77&gt;CZ83,1,0)+IF(CZ77&gt;CZ85,1,0)</f>
        <v>1</v>
      </c>
      <c r="DB77" s="57">
        <f>($C$6-DA77+1)*$BQ$65*AX77</f>
        <v>0</v>
      </c>
      <c r="DC77" s="55">
        <f>0+IF(AZ77&gt;0,1,0)+IF(BA77&gt;0,1,0)+IF(BB77&gt;0,1,0)+IF(BC77&gt;0,1,0)-IF(AZ77="X",1,0)-IF(BA77="X",1,0)-IF(BB77="X",1,0)-IF(BC77="X",1,0)-IF(AZ77="D",1,0)-IF(BA77="D",1,0)-IF(BB77="D",1,0)-IF(BC77="D",1,0)</f>
        <v>0</v>
      </c>
      <c r="DD77" s="56">
        <f>0+IF(AZ77="D",1,0)+IF(BA77="D",1,0)+IF(BB77="D",1,0)+IF(BC77="D",1,0)</f>
        <v>0</v>
      </c>
      <c r="DE77" s="56">
        <f>IF(OR(AZ77="X",AZ77="A"),$D$9,IF(AZ77="D",$D$10,AZ77))</f>
        <v>0</v>
      </c>
      <c r="DF77" s="56">
        <f>IF(OR(BA77="X",BA77="A"),$D$9,IF(BA77="D",$D$10,BA77))</f>
        <v>0</v>
      </c>
      <c r="DG77" s="56">
        <f>IF(OR(BB77="X",BB77="A"),$D$9,IF(BB77="D",$D$10,BB77))</f>
        <v>0</v>
      </c>
      <c r="DH77" s="56">
        <f>IF(OR(BC77="X",BC77="A"),$D$9,IF(BC77="D",$D$10,BC77))</f>
        <v>0</v>
      </c>
      <c r="DI77" s="56">
        <f>IF($D$65="",999999,IF(SUM(DE77:DH77)=0,999999,IF($EI$65=0,999999,IF(AND(DD77=$BP$10,$A$13=1),$D$13,IF(AND(DD77=$BP$10,$A$13=0),SUM(DE77:DH77),IF(AND(DC77&lt;$BP$12,$A$11=1),$D$11,IF(AND(DC77&lt;$BP$12,$A$11=0),SUM(DE77:DH77),SUM(DE77:DH77))))))))</f>
        <v>999999</v>
      </c>
      <c r="DJ77" s="56">
        <f>1+IF(DI77&gt;DI17,1,0)+IF(DI77&gt;DI19,1,0)+IF(DI77&gt;DI21,1,0)+IF(DI77&gt;DI23,1,0)+IF(DI77&gt;DI25,1,0)+IF(DI77&gt;DI27,1,0)+IF(DI77&gt;DI29,1,0)+IF(DI77&gt;DI31,1,0)+IF(DI77&gt;DI33,1,0)+IF(DI77&gt;DI35,1,0)+IF(DI77&gt;DI37,1,0)+IF(DI77&gt;DI39,1,0)+IF(DI77&gt;DI41,1,0)+IF(DI77&gt;DI43,1,0)+IF(DI77&gt;DI45,1,0)+IF(DI77&gt;DI47,1,0)+IF(DI77&gt;DI49,1,0)+IF(DI77&gt;DI51,1,0)+IF(DI77&gt;DI53,1,0)+IF(DI77&gt;DI55,1,0)+IF(DI77&gt;DI57,1,0)+IF(DI77&gt;DI59,1,0)+IF(DI77&gt;DI61,1,0)+IF(DI77&gt;DI63,1,0)+IF(DI77&gt;DI65,1,0)+IF(DI77&gt;DI67,1,0)+IF(DI77&gt;DI69,1,0)+IF(DI77&gt;DI71,1,0)+IF(DI77&gt;DI73,1,0)+IF(DI77&gt;DI75,1,0)+IF(DI77&gt;DI79,1,0)+IF(DI77&gt;DI81,1,0)+IF(DI77&gt;DI83,1,0)+IF(DI77&gt;DI85,1,0)</f>
        <v>1</v>
      </c>
      <c r="DK77" s="57">
        <f>($C$6-DJ77+1)*$BQ$65*BG77</f>
        <v>0</v>
      </c>
      <c r="DM77" s="11"/>
      <c r="DN77" s="69">
        <f>1+IF(DO77&lt;DO17,1)+IF(DO77&lt;DO19,1)+IF(DO77&lt;DO21,1)+IF(DO77&lt;DO23,1)+IF(DO77&lt;DO25,1)+IF(DO77&lt;DO27,1)+IF(DO77&lt;DO29,1)+IF(DO77&lt;DO31,1)+IF(DO77&lt;DO33,1)+IF(DO77&lt;DO35,1)+IF(DO77&lt;DO37,1)+IF(DO77&lt;DO39,1)+IF(DO77&lt;DO41,1)+IF(DO77&lt;DO43,1)+IF(DO77&lt;DO45,1)+IF(DO77&lt;DO47,1)+IF(DO77&lt;DO49,1)+IF(DO77&lt;DO51,1)+IF(DO77&lt;DO53,1)+IF(DO77&lt;DO55,1)+IF(DO77&lt;DO57,1)+IF(DO77&lt;DO59,1)+IF(DO77&lt;DO61,1)+IF(DO77&lt;DO63,1)+IF(DO77&lt;DO65,1)+IF(DO77&lt;DO67,1)+IF(DO77&lt;DO69,1)+IF(DO77&lt;DO71,1)+IF(DO77&lt;DO73,1)+IF(DO77&lt;DO75,1)+IF(DO77&lt;DO79,1)+IF(DO77&lt;DO81,1)+IF(DO77&lt;DO83,1)+IF(DO77&lt;DO85,1)</f>
        <v>5</v>
      </c>
      <c r="DO77" s="45">
        <f>DS77+0.31</f>
        <v>0.31</v>
      </c>
      <c r="DP77" s="7"/>
      <c r="DQ77" s="42">
        <f>DN77</f>
        <v>5</v>
      </c>
      <c r="DR77" s="8">
        <f>1+IF(DS77&lt;DS17,1)+IF(DS77&lt;DS19,1)+IF(DS77&lt;DS21,1)+IF(DS77&lt;DS23,1)+IF(DS77&lt;DS25,1)+IF(DS77&lt;DS27,1)+IF(DS77&lt;DS29,1)+IF(DS77&lt;DS31,1)+IF(DS77&lt;DS33,1)+IF(DS77&lt;DS35,1)+IF(DS77&lt;DS37,1)+IF(DS77&lt;DS39,1)+IF(DS77&lt;DS41,1)+IF(DS77&lt;DS43,1)+IF(DS77&lt;DS45,1)+IF(DS77&lt;DS47,1)+IF(DS77&lt;DS49,1)+IF(DS77&lt;DS51,1)+IF(DS77&lt;DS53,1)+IF(DS77&lt;DS55,1)+IF(DS77&lt;DS57,1)+IF(DS77&lt;DS59,1)+IF(DS77&lt;DS61,1)+IF(DS77&lt;DS63,1)+IF(DS77&lt;DS65,1)+IF(DS77&lt;DS67,1)+IF(DS77&lt;DS69,1)+IF(DS77&lt;DS71,1)+IF(DS77&lt;DS73,1)+IF(DS77&lt;DS75,1)+IF(DS77&lt;DS79,1)+IF(DS77&lt;DS81,1)+IF(DS77&lt;DS83,1)+IF(DS77&lt;DS85,1)</f>
        <v>1</v>
      </c>
      <c r="DS77" s="59">
        <f>(((DU77*10000000)+(500000-DV77)+(5000-EB77))*EI77)+IF(DT77="",0,1)</f>
        <v>0</v>
      </c>
      <c r="DT77" s="8">
        <f>IF(D77="","",D77)</f>
      </c>
      <c r="DU77" s="8">
        <f>SUM(V77,AE77,AN77,AW77,BF77)*EI77</f>
        <v>0</v>
      </c>
      <c r="DV77" s="8">
        <f>0+IF(BY77&lt;999999,BY77,0)+IF(CH77&lt;999999,CH77,0)+IF(CQ77&lt;999999,CQ77,0)+IF(CZ77&lt;999999,CZ77,0)+IF(DI77&lt;999999,DI77,0)*EI77</f>
        <v>0</v>
      </c>
      <c r="DW77" s="8">
        <f>BZ77*W77*EI77</f>
        <v>0</v>
      </c>
      <c r="DX77" s="8">
        <f>CI77*AF77*EI77</f>
        <v>0</v>
      </c>
      <c r="DY77" s="8">
        <f>CR77*AO77*EI77</f>
        <v>0</v>
      </c>
      <c r="DZ77" s="8">
        <f>DA77*AX77*EI77</f>
        <v>0</v>
      </c>
      <c r="EA77" s="8">
        <f>DJ77*BG77*EI77</f>
        <v>0</v>
      </c>
      <c r="EB77" s="8">
        <f>SUM(DW77:EA77)</f>
        <v>0</v>
      </c>
      <c r="EC77" s="8">
        <f>IF(0+(IF(Q77="X",1,0)+(IF(R77="X",1,0)+(IF(S77="X",1,0)+(IF(P77="X",1,0)))))&gt;=$BP$10,1,0)</f>
        <v>1</v>
      </c>
      <c r="ED77" s="8">
        <f>IF(0+(IF(Z77="X",1,0)+(IF(AA77="X",1,0)+(IF(AB77="X",1,0)+(IF(Y77="X",1,0)))))&gt;=$BP$10,1,0)</f>
        <v>1</v>
      </c>
      <c r="EE77" s="8">
        <f>IF(0+(IF(AI77="X",1,0)+(IF(AJ77="X",1,0)+(IF(AK77="X",1,0)+(IF(AH77="X",1,0)))))&gt;=$BP$10,1,0)</f>
        <v>1</v>
      </c>
      <c r="EF77" s="8">
        <f>IF(0+(IF(AR77="X",1,0)+(IF(AS77="X",1,0)+(IF(AT77="X",1,0)+(IF(AQ77="X",1,0)))))&gt;=$BP$10,1,0)</f>
        <v>1</v>
      </c>
      <c r="EG77" s="8">
        <f>IF(0+(IF(BA77="X",1,0)+(IF(BB77="X",1,0)+(IF(BC77="X",1,0)+(IF(AZ77="X",1,0)))))&gt;=$BP$10,1,0)</f>
        <v>1</v>
      </c>
      <c r="EH77" s="8">
        <f>SUM(EC77:EG77)*$A$15</f>
        <v>5</v>
      </c>
      <c r="EI77" s="8">
        <f>IF(EH77&gt;=2,0,BQ77)</f>
        <v>0</v>
      </c>
      <c r="EJ77" s="1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1"/>
      <c r="FU77" s="91"/>
      <c r="FV77" s="91"/>
      <c r="FW77" s="91"/>
      <c r="FX77" s="91"/>
      <c r="FY77" s="91"/>
      <c r="FZ77" s="91"/>
      <c r="GA77" s="91"/>
      <c r="GB77" s="91"/>
      <c r="GC77" s="91"/>
      <c r="GD77" s="91"/>
      <c r="GE77" s="91"/>
      <c r="GF77" s="91"/>
      <c r="GG77" s="91"/>
      <c r="GH77" s="91"/>
    </row>
    <row r="78" spans="1:190" ht="6"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DM78" s="6"/>
      <c r="DN78" s="6"/>
      <c r="DO78" s="6"/>
      <c r="DP78" s="6"/>
      <c r="DQ78" s="6"/>
      <c r="DR78" s="6"/>
      <c r="DS78" s="6"/>
      <c r="DT78" s="6"/>
      <c r="DU78" s="6"/>
      <c r="DV78" s="6"/>
      <c r="DW78" s="6"/>
      <c r="DX78" s="6"/>
      <c r="DY78" s="6"/>
      <c r="DZ78" s="6"/>
      <c r="EA78" s="6"/>
      <c r="EB78" s="6"/>
      <c r="EC78" s="6"/>
      <c r="ED78" s="6"/>
      <c r="EE78" s="6"/>
      <c r="EF78" s="6"/>
      <c r="EG78" s="6"/>
      <c r="EH78" s="6"/>
      <c r="EI78" s="6"/>
      <c r="EJ78" s="6"/>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row>
    <row r="79" spans="1:190" ht="13.5" thickBot="1">
      <c r="A79" s="20"/>
      <c r="B79" s="20"/>
      <c r="C79" s="37">
        <v>32</v>
      </c>
      <c r="D79" s="116"/>
      <c r="E79" s="116"/>
      <c r="F79" s="116"/>
      <c r="G79" s="116"/>
      <c r="H79" s="116"/>
      <c r="I79" s="116"/>
      <c r="J79" s="116"/>
      <c r="K79" s="116"/>
      <c r="L79" s="116"/>
      <c r="M79" s="116"/>
      <c r="N79" s="38"/>
      <c r="O79" s="20"/>
      <c r="P79" s="44"/>
      <c r="Q79" s="44"/>
      <c r="R79" s="44"/>
      <c r="S79" s="44" t="s">
        <v>92</v>
      </c>
      <c r="T79" s="39">
        <f>BY79</f>
        <v>999999</v>
      </c>
      <c r="U79" s="40">
        <f>BZ79*W79</f>
        <v>0</v>
      </c>
      <c r="V79" s="39">
        <f>CA79</f>
        <v>0</v>
      </c>
      <c r="W79" s="28">
        <f>IF(AND(P79="",Q79="",R79="",S79=""),0,1)*$EI$65</f>
        <v>0</v>
      </c>
      <c r="X79" s="38"/>
      <c r="Y79" s="44"/>
      <c r="Z79" s="44"/>
      <c r="AA79" s="44"/>
      <c r="AB79" s="44"/>
      <c r="AC79" s="39">
        <f>CH79</f>
        <v>999999</v>
      </c>
      <c r="AD79" s="40">
        <f>CI79*AF79</f>
        <v>0</v>
      </c>
      <c r="AE79" s="39">
        <f>CJ79</f>
        <v>0</v>
      </c>
      <c r="AF79" s="28">
        <f>IF(AND(Y79="",Z79="",AA79="",AB79=""),0,1)*$EI$65</f>
        <v>0</v>
      </c>
      <c r="AG79" s="38"/>
      <c r="AH79" s="44"/>
      <c r="AI79" s="44"/>
      <c r="AJ79" s="44"/>
      <c r="AK79" s="44"/>
      <c r="AL79" s="39">
        <f>CQ79</f>
        <v>999999</v>
      </c>
      <c r="AM79" s="40">
        <f>CR79*AO79</f>
        <v>0</v>
      </c>
      <c r="AN79" s="39">
        <f>CS79</f>
        <v>0</v>
      </c>
      <c r="AO79" s="28">
        <f>IF(AND(AH79="",AI79="",AJ79="",AK79=""),0,1)*$EI$65</f>
        <v>0</v>
      </c>
      <c r="AP79" s="38"/>
      <c r="AQ79" s="44"/>
      <c r="AR79" s="44"/>
      <c r="AS79" s="44"/>
      <c r="AT79" s="44"/>
      <c r="AU79" s="39">
        <f>CZ79</f>
        <v>999999</v>
      </c>
      <c r="AV79" s="40">
        <f>DA79*AX79</f>
        <v>0</v>
      </c>
      <c r="AW79" s="39">
        <f>DB79</f>
        <v>0</v>
      </c>
      <c r="AX79" s="28">
        <f>IF(AND(AQ79="",AR79="",AS79="",AT79=""),0,1)*$EI$65</f>
        <v>0</v>
      </c>
      <c r="AY79" s="38"/>
      <c r="AZ79" s="44"/>
      <c r="BA79" s="44"/>
      <c r="BB79" s="44"/>
      <c r="BC79" s="44"/>
      <c r="BD79" s="39">
        <f>DI79</f>
        <v>999999</v>
      </c>
      <c r="BE79" s="40">
        <f>DJ79*BG79</f>
        <v>0</v>
      </c>
      <c r="BF79" s="39">
        <f>DK79</f>
        <v>0</v>
      </c>
      <c r="BG79" s="28">
        <f>IF(AND(AZ79="",BA79="",BB79="",BC79=""),0,1)*$EI$65</f>
        <v>0</v>
      </c>
      <c r="BI79" s="41"/>
      <c r="BJ79" s="41"/>
      <c r="BK79" s="41"/>
      <c r="BL79" s="41"/>
      <c r="BM79" s="41"/>
      <c r="BN79" s="41"/>
      <c r="BO79" s="41"/>
      <c r="BP79" s="41"/>
      <c r="BQ79" s="22">
        <f>IF($BP$13&lt;=18,0,IF(D79="",0,1))</f>
        <v>0</v>
      </c>
      <c r="BS79" s="55">
        <f>0+IF(P79&gt;0,1,0)+IF(Q79&gt;0,1,0)+IF(R79&gt;0,1,0)+IF(S79&gt;0,1,0)-IF(P79="X",1,0)-IF(Q79="X",1,0)-IF(R79="X",1,0)-IF(S79="X",1,0)-IF(P79="D",1,0)-IF(Q79="D",1,0)-IF(R79="D",1,0)-IF(S79="D",1,0)</f>
        <v>1</v>
      </c>
      <c r="BT79" s="56">
        <f>0+IF(P79="D",1,0)+IF(Q79="D",1,0)+IF(R79="D",1,0)+IF(S79="D",1,0)</f>
        <v>0</v>
      </c>
      <c r="BU79" s="56">
        <f>IF(OR(P79="X",P79="A"),$D$9,IF(P79="D",$D$10,P79))</f>
        <v>0</v>
      </c>
      <c r="BV79" s="56">
        <f>IF(OR(Q79="X",Q79="A"),$D$9,IF(Q79="D",$D$10,Q79))</f>
        <v>0</v>
      </c>
      <c r="BW79" s="56">
        <f>IF(OR(R79="X",R79="A"),$D$9,IF(R79="D",$D$10,R79))</f>
        <v>0</v>
      </c>
      <c r="BX79" s="56" t="str">
        <f>IF(OR(S79="X",S79="A"),$D$9,IF(S79="D",$D$10,S79))</f>
        <v> </v>
      </c>
      <c r="BY79" s="56">
        <f>IF($D$65="",999999,IF(SUM(BU79:BX79)=0,999999,IF($EI$65=0,999999,IF(AND(BT79=$BP$10,$A$13=1),$D$13,IF(AND(BT79=$BP$10,$A$13=0),SUM(BU79:BX79),IF(AND(BS79&lt;$BP$12,$A$11=1),$D$11,IF(AND(BS79&lt;$BP$12,$A$11=0),SUM(BU79:BX79),SUM(BU79:BX79))))))))</f>
        <v>999999</v>
      </c>
      <c r="BZ79" s="56">
        <f>1+IF(BY79&gt;BY17,1,0)+IF(BY79&gt;BY19,1,0)+IF(BY79&gt;BY21,1,0)+IF(BY79&gt;BY23,1,0)+IF(BY79&gt;BY25,1,0)+IF(BY79&gt;BY27,1,0)+IF(BY79&gt;BY29,1,0)+IF(BY79&gt;BY31,1,0)+IF(BY79&gt;BY33,1,0)+IF(BY79&gt;BY35,1,0)+IF(BY79&gt;BY37,1,0)+IF(BY79&gt;BY39,1,0)+IF(BY79&gt;BY41,1,0)+IF(BY79&gt;BY43,1,0)+IF(BY79&gt;BY45,1,0)+IF(BY79&gt;BY47,1,0)+IF(BY79&gt;BY49,1,0)+IF(BY79&gt;BY51,1,0)+IF(BY79&gt;BY53,1,0)+IF(BY79&gt;BY55,1,0)+IF(BY79&gt;BY57,1,0)+IF(BY79&gt;BY59,1,0)+IF(BY79&gt;BY61,1,0)+IF(BY79&gt;BY63,1,0)+IF(BY79&gt;BY65,1,0)+IF(BY79&gt;BY67,1,0)+IF(BY79&gt;BY69,1,0)+IF(BY79&gt;BY71,1,0)+IF(BY79&gt;BY73,1,0)+IF(BY79&gt;BY75,1,0)+IF(BY79&gt;BY77,1,0)+IF(BY79&gt;BY81,1,0)+IF(BY79&gt;BY83,1,0)+IF(BY79&gt;BY85,1,0)</f>
        <v>1</v>
      </c>
      <c r="CA79" s="57">
        <f>($C$6-BZ79+1)*$BQ$65*W79</f>
        <v>0</v>
      </c>
      <c r="CB79" s="55">
        <f>0+IF(Y79&gt;0,1,0)+IF(Z79&gt;0,1,0)+IF(AA79&gt;0,1,0)+IF(AB79&gt;0,1,0)-IF(Y79="X",1,0)-IF(Z79="X",1,0)-IF(AA79="X",1,0)-IF(AB79="X",1,0)-IF(Y79="D",1,0)-IF(Z79="D",1,0)-IF(AA79="D",1,0)-IF(AB79="D",1,0)</f>
        <v>0</v>
      </c>
      <c r="CC79" s="56">
        <f>0+IF(Y79="D",1,0)+IF(Z79="D",1,0)+IF(AA79="D",1,0)+IF(AB79="D",1,0)</f>
        <v>0</v>
      </c>
      <c r="CD79" s="56">
        <f>IF(OR(Y79="X",Y79="A"),$D$9,IF(Y79="D",$D$10,Y79))</f>
        <v>0</v>
      </c>
      <c r="CE79" s="56">
        <f>IF(OR(Z79="X",Z79="A"),$D$9,IF(Z79="D",$D$10,Z79))</f>
        <v>0</v>
      </c>
      <c r="CF79" s="56">
        <f>IF(OR(AA79="X",AA79="A"),$D$9,IF(AA79="D",$D$10,AA79))</f>
        <v>0</v>
      </c>
      <c r="CG79" s="56">
        <f>IF(OR(AB79="X",AB79="A"),$D$9,IF(AB79="D",$D$10,AB79))</f>
        <v>0</v>
      </c>
      <c r="CH79" s="56">
        <f>IF($D$65="",999999,IF(SUM(CD79:CG79)=0,999999,IF($EI$65=0,999999,IF(AND(CC79=$BP$10,$A$13=1),$D$13,IF(AND(CC79=$BP$10,$A$13=0),SUM(CD79:CG79),IF(AND(CB79&lt;$BP$12,$A$11=1),$D$11,IF(AND(CB79&lt;$BP$12,$A$11=0),SUM(CD79:CG79),SUM(CD79:CG79))))))))</f>
        <v>999999</v>
      </c>
      <c r="CI79" s="56">
        <f>1+IF(CH79&gt;CH17,1,0)+IF(CH79&gt;CH19,1,0)+IF(CH79&gt;CH21,1,0)+IF(CH79&gt;CH23,1,0)+IF(CH79&gt;CH25,1,0)+IF(CH79&gt;CH27,1,0)+IF(CH79&gt;CH29,1,0)+IF(CH79&gt;CH31,1,0)+IF(CH79&gt;CH33,1,0)+IF(CH79&gt;CH35,1,0)+IF(CH79&gt;CH37,1,0)+IF(CH79&gt;CH39,1,0)+IF(CH79&gt;CH41,1,0)+IF(CH79&gt;CH43,1,0)+IF(CH79&gt;CH45,1,0)+IF(CH79&gt;CH47,1,0)+IF(CH79&gt;CH49,1,0)+IF(CH79&gt;CH51,1,0)+IF(CH79&gt;CH53,1,0)+IF(CH79&gt;CH55,1,0)+IF(CH79&gt;CH57,1,0)+IF(CH79&gt;CH59,1,0)+IF(CH79&gt;CH61,1,0)+IF(CH79&gt;CH63,1,0)+IF(CH79&gt;CH65,1,0)+IF(CH79&gt;CH67,1,0)+IF(CH79&gt;CH69,1,0)+IF(CH79&gt;CH71,1,0)+IF(CH79&gt;CH73,1,0)+IF(CH79&gt;CH75,1,0)+IF(CH79&gt;CH77,1,0)+IF(CH79&gt;CH81,1,0)+IF(CH79&gt;CH83,1,0)+IF(CH79&gt;CH85,1,0)</f>
        <v>1</v>
      </c>
      <c r="CJ79" s="57">
        <f>($C$6-CI79+1)*$BQ$65*AF79</f>
        <v>0</v>
      </c>
      <c r="CK79" s="55">
        <f>0+IF(AH79&gt;0,1,0)+IF(AI79&gt;0,1,0)+IF(AJ79&gt;0,1,0)+IF(AK79&gt;0,1,0)-IF(AH79="X",1,0)-IF(AI79="X",1,0)-IF(AJ79="X",1,0)-IF(AK79="X",1,0)-IF(AH79="D",1,0)-IF(AI79="D",1,0)-IF(AJ79="D",1,0)-IF(AK79="D",1,0)</f>
        <v>0</v>
      </c>
      <c r="CL79" s="56">
        <f>0+IF(AH79="D",1,0)+IF(AI79="D",1,0)+IF(AJ79="D",1,0)+IF(AK79="D",1,0)</f>
        <v>0</v>
      </c>
      <c r="CM79" s="56">
        <f>IF(OR(AH79="X",AH79="A"),$D$9,IF(AH79="D",$D$10,AH79))</f>
        <v>0</v>
      </c>
      <c r="CN79" s="56">
        <f>IF(OR(AI79="X",AI79="A"),$D$9,IF(AI79="D",$D$10,AI79))</f>
        <v>0</v>
      </c>
      <c r="CO79" s="56">
        <f>IF(OR(AJ79="X",AJ79="A"),$D$9,IF(AJ79="D",$D$10,AJ79))</f>
        <v>0</v>
      </c>
      <c r="CP79" s="56">
        <f>IF(OR(AK79="X",AK79="A"),$D$9,IF(AK79="D",$D$10,AK79))</f>
        <v>0</v>
      </c>
      <c r="CQ79" s="56">
        <f>IF($D$65="",999999,IF(SUM(CM79:CP79)=0,999999,IF($EI$65=0,999999,IF(AND(CL79=$BP$10,$A$13=1),$D$13,IF(AND(CL79=$BP$10,$A$13=0),SUM(CM79:CP79),IF(AND(CK79&lt;$BP$12,$A$11=1),$D$11,IF(AND(CK79&lt;$BP$12,$A$11=0),SUM(CM79:CP79),SUM(CM79:CP79))))))))</f>
        <v>999999</v>
      </c>
      <c r="CR79" s="56">
        <f>1+IF(CQ79&gt;CQ17,1,0)+IF(CQ79&gt;CQ19,1,0)+IF(CQ79&gt;CQ21,1,0)+IF(CQ79&gt;CQ23,1,0)+IF(CQ79&gt;CQ25,1,0)+IF(CQ79&gt;CQ27,1,0)+IF(CQ79&gt;CQ29,1,0)+IF(CQ79&gt;CQ31,1,0)+IF(CQ79&gt;CQ33,1,0)+IF(CQ79&gt;CQ35,1,0)+IF(CQ79&gt;CQ37,1,0)+IF(CQ79&gt;CQ39,1,0)+IF(CQ79&gt;CQ41,1,0)+IF(CQ79&gt;CQ43,1,0)+IF(CQ79&gt;CQ45,1,0)+IF(CQ79&gt;CQ47,1,0)+IF(CQ79&gt;CQ49,1,0)+IF(CQ79&gt;CQ51,1,0)+IF(CQ79&gt;CQ53,1,0)+IF(CQ79&gt;CQ55,1,0)+IF(CQ79&gt;CQ57,1,0)+IF(CQ79&gt;CQ59,1,0)+IF(CQ79&gt;CQ61,1,0)+IF(CQ79&gt;CQ63,1,0)+IF(CQ79&gt;CQ65,1,0)+IF(CQ79&gt;CQ67,1,0)+IF(CQ79&gt;CQ69,1,0)+IF(CQ79&gt;CQ71,1,0)+IF(CQ79&gt;CQ73,1,0)+IF(CQ79&gt;CQ75,1,0)+IF(CQ79&gt;CQ77,1,0)+IF(CQ79&gt;CQ81,1,0)+IF(CQ79&gt;CQ83,1,0)+IF(CQ79&gt;CQ85,1,0)</f>
        <v>1</v>
      </c>
      <c r="CS79" s="57">
        <f>($C$6-CR79+1)*$BQ$65*AO79</f>
        <v>0</v>
      </c>
      <c r="CT79" s="55">
        <f>0+IF(AQ79&gt;0,1,0)+IF(AR79&gt;0,1,0)+IF(AS79&gt;0,1,0)+IF(AT79&gt;0,1,0)-IF(AQ79="X",1,0)-IF(AR79="X",1,0)-IF(AS79="X",1,0)-IF(AT79="X",1,0)-IF(AQ79="D",1,0)-IF(AR79="D",1,0)-IF(AS79="D",1,0)-IF(AT79="D",1,0)</f>
        <v>0</v>
      </c>
      <c r="CU79" s="56">
        <f>0+IF(AQ79="D",1,0)+IF(AR79="D",1,0)+IF(AS79="D",1,0)+IF(AT79="D",1,0)</f>
        <v>0</v>
      </c>
      <c r="CV79" s="56">
        <f>IF(OR(AQ79="X",AQ79="A"),$D$9,IF(AQ79="D",$D$10,AQ79))</f>
        <v>0</v>
      </c>
      <c r="CW79" s="56">
        <f>IF(OR(AR79="X",AR79="A"),$D$9,IF(AR79="D",$D$10,AR79))</f>
        <v>0</v>
      </c>
      <c r="CX79" s="56">
        <f>IF(OR(AS79="X",AS79="A"),$D$9,IF(AS79="D",$D$10,AS79))</f>
        <v>0</v>
      </c>
      <c r="CY79" s="56">
        <f>IF(OR(AT79="X",AT79="A"),$D$9,IF(AT79="D",$D$10,AT79))</f>
        <v>0</v>
      </c>
      <c r="CZ79" s="56">
        <f>IF($D$65="",999999,IF(SUM(CV79:CY79)=0,999999,IF($EI$65=0,999999,IF(AND(CU79=$BP$10,$A$13=1),$D$13,IF(AND(CU79=$BP$10,$A$13=0),SUM(CV79:CY79),IF(AND(CT79&lt;$BP$12,$A$11=1),$D$11,IF(AND(CT79&lt;$BP$12,$A$11=0),SUM(CV79:CY79),SUM(CV79:CY79))))))))</f>
        <v>999999</v>
      </c>
      <c r="DA79" s="56">
        <f>1+IF(CZ79&gt;CZ17,1,0)+IF(CZ79&gt;CZ19,1,0)+IF(CZ79&gt;CZ21,1,0)+IF(CZ79&gt;CZ23,1,0)+IF(CZ79&gt;CZ25,1,0)+IF(CZ79&gt;CZ27,1,0)+IF(CZ79&gt;CZ29,1,0)+IF(CZ79&gt;CZ31,1,0)+IF(CZ79&gt;CZ33,1,0)+IF(CZ79&gt;CZ35,1,0)+IF(CZ79&gt;CZ37,1,0)+IF(CZ79&gt;CZ39,1,0)+IF(CZ79&gt;CZ41,1,0)+IF(CZ79&gt;CZ43,1,0)+IF(CZ79&gt;CZ45,1,0)+IF(CZ79&gt;CZ47,1,0)+IF(CZ79&gt;CZ49,1,0)+IF(CZ79&gt;CZ51,1,0)+IF(CZ79&gt;CZ53,1,0)+IF(CZ79&gt;CZ55,1,0)+IF(CZ79&gt;CZ57,1,0)+IF(CZ79&gt;CZ59,1,0)+IF(CZ79&gt;CZ61,1,0)+IF(CZ79&gt;CZ63,1,0)+IF(CZ79&gt;CZ65,1,0)+IF(CZ79&gt;CZ67,1,0)+IF(CZ79&gt;CZ69,1,0)+IF(CZ79&gt;CZ71,1,0)+IF(CZ79&gt;CZ73,1,0)+IF(CZ79&gt;CZ75,1,0)+IF(CZ79&gt;CZ77,1,0)+IF(CZ79&gt;CZ81,1,0)+IF(CZ79&gt;CZ83,1,0)+IF(CZ79&gt;CZ85,1,0)</f>
        <v>1</v>
      </c>
      <c r="DB79" s="57">
        <f>($C$6-DA79+1)*$BQ$65*AX79</f>
        <v>0</v>
      </c>
      <c r="DC79" s="55">
        <f>0+IF(AZ79&gt;0,1,0)+IF(BA79&gt;0,1,0)+IF(BB79&gt;0,1,0)+IF(BC79&gt;0,1,0)-IF(AZ79="X",1,0)-IF(BA79="X",1,0)-IF(BB79="X",1,0)-IF(BC79="X",1,0)-IF(AZ79="D",1,0)-IF(BA79="D",1,0)-IF(BB79="D",1,0)-IF(BC79="D",1,0)</f>
        <v>0</v>
      </c>
      <c r="DD79" s="56">
        <f>0+IF(AZ79="D",1,0)+IF(BA79="D",1,0)+IF(BB79="D",1,0)+IF(BC79="D",1,0)</f>
        <v>0</v>
      </c>
      <c r="DE79" s="56">
        <f>IF(OR(AZ79="X",AZ79="A"),$D$9,IF(AZ79="D",$D$10,AZ79))</f>
        <v>0</v>
      </c>
      <c r="DF79" s="56">
        <f>IF(OR(BA79="X",BA79="A"),$D$9,IF(BA79="D",$D$10,BA79))</f>
        <v>0</v>
      </c>
      <c r="DG79" s="56">
        <f>IF(OR(BB79="X",BB79="A"),$D$9,IF(BB79="D",$D$10,BB79))</f>
        <v>0</v>
      </c>
      <c r="DH79" s="56">
        <f>IF(OR(BC79="X",BC79="A"),$D$9,IF(BC79="D",$D$10,BC79))</f>
        <v>0</v>
      </c>
      <c r="DI79" s="56">
        <f>IF($D$65="",999999,IF(SUM(DE79:DH79)=0,999999,IF($EI$65=0,999999,IF(AND(DD79=$BP$10,$A$13=1),$D$13,IF(AND(DD79=$BP$10,$A$13=0),SUM(DE79:DH79),IF(AND(DC79&lt;$BP$12,$A$11=1),$D$11,IF(AND(DC79&lt;$BP$12,$A$11=0),SUM(DE79:DH79),SUM(DE79:DH79))))))))</f>
        <v>999999</v>
      </c>
      <c r="DJ79" s="56">
        <f>1+IF(DI79&gt;DI17,1,0)+IF(DI79&gt;DI19,1,0)+IF(DI79&gt;DI21,1,0)+IF(DI79&gt;DI23,1,0)+IF(DI79&gt;DI25,1,0)+IF(DI79&gt;DI27,1,0)+IF(DI79&gt;DI29,1,0)+IF(DI79&gt;DI31,1,0)+IF(DI79&gt;DI33,1,0)+IF(DI79&gt;DI35,1,0)+IF(DI79&gt;DI37,1,0)+IF(DI79&gt;DI39,1,0)+IF(DI79&gt;DI41,1,0)+IF(DI79&gt;DI43,1,0)+IF(DI79&gt;DI45,1,0)+IF(DI79&gt;DI47,1,0)+IF(DI79&gt;DI49,1,0)+IF(DI79&gt;DI51,1,0)+IF(DI79&gt;DI53,1,0)+IF(DI79&gt;DI55,1,0)+IF(DI79&gt;DI57,1,0)+IF(DI79&gt;DI59,1,0)+IF(DI79&gt;DI61,1,0)+IF(DI79&gt;DI63,1,0)+IF(DI79&gt;DI65,1,0)+IF(DI79&gt;DI67,1,0)+IF(DI79&gt;DI69,1,0)+IF(DI79&gt;DI71,1,0)+IF(DI79&gt;DI73,1,0)+IF(DI79&gt;DI75,1,0)+IF(DI79&gt;DI77,1,0)+IF(DI79&gt;DI81,1,0)+IF(DI79&gt;DI83,1,0)+IF(DI79&gt;DI85,1,0)</f>
        <v>1</v>
      </c>
      <c r="DK79" s="57">
        <f>($C$6-DJ79+1)*$BQ$65*BG79</f>
        <v>0</v>
      </c>
      <c r="DM79" s="11"/>
      <c r="DN79" s="69">
        <f>1+IF(DO79&lt;DO17,1)+IF(DO79&lt;DO19,1)+IF(DO79&lt;DO21,1)+IF(DO79&lt;DO23,1)+IF(DO79&lt;DO25,1)+IF(DO79&lt;DO27,1)+IF(DO79&lt;DO29,1)+IF(DO79&lt;DO31,1)+IF(DO79&lt;DO33,1)+IF(DO79&lt;DO35,1)+IF(DO79&lt;DO37,1)+IF(DO79&lt;DO39,1)+IF(DO79&lt;DO41,1)+IF(DO79&lt;DO43,1)+IF(DO79&lt;DO45,1)+IF(DO79&lt;DO47,1)+IF(DO79&lt;DO49,1)+IF(DO79&lt;DO51,1)+IF(DO79&lt;DO53,1)+IF(DO79&lt;DO55,1)+IF(DO79&lt;DO57,1)+IF(DO79&lt;DO59,1)+IF(DO79&lt;DO61,1)+IF(DO79&lt;DO63,1)+IF(DO79&lt;DO65,1)+IF(DO79&lt;DO67,1)+IF(DO79&lt;DO69,1)+IF(DO79&lt;DO71,1)+IF(DO79&lt;DO73,1)+IF(DO79&lt;DO75,1)+IF(DO79&lt;DO77,1)+IF(DO79&lt;DO81,1)+IF(DO79&lt;DO83,1)+IF(DO79&lt;DO85,1)</f>
        <v>4</v>
      </c>
      <c r="DO79" s="45">
        <f>DS79+0.32</f>
        <v>0.32</v>
      </c>
      <c r="DP79" s="7"/>
      <c r="DQ79" s="42">
        <f>DN79</f>
        <v>4</v>
      </c>
      <c r="DR79" s="8">
        <f>1+IF(DS79&lt;DS17,1)+IF(DS79&lt;DS19,1)+IF(DS79&lt;DS21,1)+IF(DS79&lt;DS23,1)+IF(DS79&lt;DS25,1)+IF(DS79&lt;DS27,1)+IF(DS79&lt;DS29,1)+IF(DS79&lt;DS31,1)+IF(DS79&lt;DS33,1)+IF(DS79&lt;DS35,1)+IF(DS79&lt;DS37,1)+IF(DS79&lt;DS39,1)+IF(DS79&lt;DS41,1)+IF(DS79&lt;DS43,1)+IF(DS79&lt;DS45,1)+IF(DS79&lt;DS47,1)+IF(DS79&lt;DS49,1)+IF(DS79&lt;DS51,1)+IF(DS79&lt;DS53,1)+IF(DS79&lt;DS55,1)+IF(DS79&lt;DS57,1)+IF(DS79&lt;DS59,1)+IF(DS79&lt;DS61,1)+IF(DS79&lt;DS63,1)+IF(DS79&lt;DS65,1)+IF(DS79&lt;DS67,1)+IF(DS79&lt;DS69,1)+IF(DS79&lt;DS71,1)+IF(DS79&lt;DS73,1)+IF(DS79&lt;DS75,1)+IF(DS79&lt;DS77,1)+IF(DS79&lt;DS81,1)+IF(DS79&lt;DS83,1)+IF(DS79&lt;DS85,1)</f>
        <v>1</v>
      </c>
      <c r="DS79" s="59">
        <f>(((DU79*10000000)+(500000-DV79)+(5000-EB79))*EI79)+IF(DT79="",0,1)</f>
        <v>0</v>
      </c>
      <c r="DT79" s="8">
        <f>IF(D79="","",D79)</f>
      </c>
      <c r="DU79" s="8">
        <f>SUM(V79,AE79,AN79,AW79,BF79)*EI79</f>
        <v>0</v>
      </c>
      <c r="DV79" s="8">
        <f>0+IF(BY79&lt;999999,BY79,0)+IF(CH79&lt;999999,CH79,0)+IF(CQ79&lt;999999,CQ79,0)+IF(CZ79&lt;999999,CZ79,0)+IF(DI79&lt;999999,DI79,0)*EI79</f>
        <v>0</v>
      </c>
      <c r="DW79" s="8">
        <f>BZ79*W79*EI79</f>
        <v>0</v>
      </c>
      <c r="DX79" s="8">
        <f>CI79*AF79*EI79</f>
        <v>0</v>
      </c>
      <c r="DY79" s="8">
        <f>CR79*AO79*EI79</f>
        <v>0</v>
      </c>
      <c r="DZ79" s="8">
        <f>DA79*AX79*EI79</f>
        <v>0</v>
      </c>
      <c r="EA79" s="8">
        <f>DJ79*BG79*EI79</f>
        <v>0</v>
      </c>
      <c r="EB79" s="8">
        <f>SUM(DW79:EA79)</f>
        <v>0</v>
      </c>
      <c r="EC79" s="8">
        <f>IF(0+(IF(Q79="X",1,0)+(IF(R79="X",1,0)+(IF(S79="X",1,0)+(IF(P79="X",1,0)))))&gt;=$BP$10,1,0)</f>
        <v>1</v>
      </c>
      <c r="ED79" s="8">
        <f>IF(0+(IF(Z79="X",1,0)+(IF(AA79="X",1,0)+(IF(AB79="X",1,0)+(IF(Y79="X",1,0)))))&gt;=$BP$10,1,0)</f>
        <v>1</v>
      </c>
      <c r="EE79" s="8">
        <f>IF(0+(IF(AI79="X",1,0)+(IF(AJ79="X",1,0)+(IF(AK79="X",1,0)+(IF(AH79="X",1,0)))))&gt;=$BP$10,1,0)</f>
        <v>1</v>
      </c>
      <c r="EF79" s="8">
        <f>IF(0+(IF(AR79="X",1,0)+(IF(AS79="X",1,0)+(IF(AT79="X",1,0)+(IF(AQ79="X",1,0)))))&gt;=$BP$10,1,0)</f>
        <v>1</v>
      </c>
      <c r="EG79" s="8">
        <f>IF(0+(IF(BA79="X",1,0)+(IF(BB79="X",1,0)+(IF(BC79="X",1,0)+(IF(AZ79="X",1,0)))))&gt;=$BP$10,1,0)</f>
        <v>1</v>
      </c>
      <c r="EH79" s="8">
        <f>SUM(EC79:EG79)*$A$15</f>
        <v>5</v>
      </c>
      <c r="EI79" s="8">
        <f>IF(EH79&gt;=2,0,BQ79)</f>
        <v>0</v>
      </c>
      <c r="EJ79" s="1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1"/>
      <c r="FU79" s="91"/>
      <c r="FV79" s="91"/>
      <c r="FW79" s="91"/>
      <c r="FX79" s="91"/>
      <c r="FY79" s="91"/>
      <c r="FZ79" s="91"/>
      <c r="GA79" s="91"/>
      <c r="GB79" s="91"/>
      <c r="GC79" s="91"/>
      <c r="GD79" s="91"/>
      <c r="GE79" s="91"/>
      <c r="GF79" s="91"/>
      <c r="GG79" s="91"/>
      <c r="GH79" s="91"/>
    </row>
    <row r="80" spans="1:190" ht="6"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DM80" s="6"/>
      <c r="DN80" s="6"/>
      <c r="DO80" s="6"/>
      <c r="DP80" s="6"/>
      <c r="DQ80" s="6"/>
      <c r="DR80" s="6"/>
      <c r="DS80" s="6"/>
      <c r="DT80" s="6"/>
      <c r="DU80" s="6"/>
      <c r="DV80" s="6"/>
      <c r="DW80" s="6"/>
      <c r="DX80" s="6"/>
      <c r="DY80" s="6"/>
      <c r="DZ80" s="6"/>
      <c r="EA80" s="6"/>
      <c r="EB80" s="6"/>
      <c r="EC80" s="6"/>
      <c r="ED80" s="6"/>
      <c r="EE80" s="6"/>
      <c r="EF80" s="6"/>
      <c r="EG80" s="6"/>
      <c r="EH80" s="6"/>
      <c r="EI80" s="6"/>
      <c r="EJ80" s="6"/>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row>
    <row r="81" spans="1:190" ht="13.5" thickBot="1">
      <c r="A81" s="20"/>
      <c r="B81" s="20"/>
      <c r="C81" s="37">
        <v>33</v>
      </c>
      <c r="D81" s="116"/>
      <c r="E81" s="116"/>
      <c r="F81" s="116"/>
      <c r="G81" s="116"/>
      <c r="H81" s="116"/>
      <c r="I81" s="116"/>
      <c r="J81" s="116"/>
      <c r="K81" s="116"/>
      <c r="L81" s="116"/>
      <c r="M81" s="116"/>
      <c r="N81" s="38"/>
      <c r="O81" s="20"/>
      <c r="P81" s="44"/>
      <c r="Q81" s="44"/>
      <c r="R81" s="44"/>
      <c r="S81" s="44"/>
      <c r="T81" s="39">
        <f>BY81</f>
        <v>999999</v>
      </c>
      <c r="U81" s="40">
        <f>BZ81*W81</f>
        <v>0</v>
      </c>
      <c r="V81" s="39">
        <f>CA81</f>
        <v>0</v>
      </c>
      <c r="W81" s="28">
        <f>IF(AND(P81="",Q81="",R81="",S81=""),0,1)*$EI$65</f>
        <v>0</v>
      </c>
      <c r="X81" s="38"/>
      <c r="Y81" s="44"/>
      <c r="Z81" s="44"/>
      <c r="AA81" s="44"/>
      <c r="AB81" s="44"/>
      <c r="AC81" s="39">
        <f>CH81</f>
        <v>999999</v>
      </c>
      <c r="AD81" s="40">
        <f>CI81*AF81</f>
        <v>0</v>
      </c>
      <c r="AE81" s="39">
        <f>CJ81</f>
        <v>0</v>
      </c>
      <c r="AF81" s="28">
        <f>IF(AND(Y81="",Z81="",AA81="",AB81=""),0,1)*$EI$65</f>
        <v>0</v>
      </c>
      <c r="AG81" s="38"/>
      <c r="AH81" s="44"/>
      <c r="AI81" s="44"/>
      <c r="AJ81" s="44"/>
      <c r="AK81" s="44"/>
      <c r="AL81" s="39">
        <f>CQ81</f>
        <v>999999</v>
      </c>
      <c r="AM81" s="40">
        <f>CR81*AO81</f>
        <v>0</v>
      </c>
      <c r="AN81" s="39">
        <f>CS81</f>
        <v>0</v>
      </c>
      <c r="AO81" s="28">
        <f>IF(AND(AH81="",AI81="",AJ81="",AK81=""),0,1)*$EI$65</f>
        <v>0</v>
      </c>
      <c r="AP81" s="38"/>
      <c r="AQ81" s="44"/>
      <c r="AR81" s="44"/>
      <c r="AS81" s="44"/>
      <c r="AT81" s="44"/>
      <c r="AU81" s="39">
        <f>CZ81</f>
        <v>999999</v>
      </c>
      <c r="AV81" s="40">
        <f>DA81*AX81</f>
        <v>0</v>
      </c>
      <c r="AW81" s="39">
        <f>DB81</f>
        <v>0</v>
      </c>
      <c r="AX81" s="28">
        <f>IF(AND(AQ81="",AR81="",AS81="",AT81=""),0,1)*$EI$65</f>
        <v>0</v>
      </c>
      <c r="AY81" s="38"/>
      <c r="AZ81" s="44"/>
      <c r="BA81" s="44"/>
      <c r="BB81" s="44"/>
      <c r="BC81" s="44"/>
      <c r="BD81" s="39">
        <f>DI81</f>
        <v>999999</v>
      </c>
      <c r="BE81" s="40">
        <f>DJ81*BG81</f>
        <v>0</v>
      </c>
      <c r="BF81" s="39">
        <f>DK81</f>
        <v>0</v>
      </c>
      <c r="BG81" s="28">
        <f>IF(AND(AZ81="",BA81="",BB81="",BC81=""),0,1)*$EI$65</f>
        <v>0</v>
      </c>
      <c r="BI81" s="41"/>
      <c r="BJ81" s="41"/>
      <c r="BK81" s="41"/>
      <c r="BL81" s="41"/>
      <c r="BM81" s="41"/>
      <c r="BN81" s="41"/>
      <c r="BO81" s="41"/>
      <c r="BP81" s="41"/>
      <c r="BQ81" s="22">
        <f>IF($BP$13&lt;=18,0,IF(D81="",0,1))</f>
        <v>0</v>
      </c>
      <c r="BS81" s="55">
        <f>0+IF(P81&gt;0,1,0)+IF(Q81&gt;0,1,0)+IF(R81&gt;0,1,0)+IF(S81&gt;0,1,0)-IF(P81="X",1,0)-IF(Q81="X",1,0)-IF(R81="X",1,0)-IF(S81="X",1,0)-IF(P81="D",1,0)-IF(Q81="D",1,0)-IF(R81="D",1,0)-IF(S81="D",1,0)</f>
        <v>0</v>
      </c>
      <c r="BT81" s="56">
        <f>0+IF(P81="D",1,0)+IF(Q81="D",1,0)+IF(R81="D",1,0)+IF(S81="D",1,0)</f>
        <v>0</v>
      </c>
      <c r="BU81" s="56">
        <f>IF(OR(P81="X",P81="A"),$D$9,IF(P81="D",$D$10,P81))</f>
        <v>0</v>
      </c>
      <c r="BV81" s="56">
        <f>IF(OR(Q81="X",Q81="A"),$D$9,IF(Q81="D",$D$10,Q81))</f>
        <v>0</v>
      </c>
      <c r="BW81" s="56">
        <f>IF(OR(R81="X",R81="A"),$D$9,IF(R81="D",$D$10,R81))</f>
        <v>0</v>
      </c>
      <c r="BX81" s="56">
        <f>IF(OR(S81="X",S81="A"),$D$9,IF(S81="D",$D$10,S81))</f>
        <v>0</v>
      </c>
      <c r="BY81" s="56">
        <f>IF($D$65="",999999,IF(SUM(BU81:BX81)=0,999999,IF($EI$65=0,999999,IF(AND(BT81=$BP$10,$A$13=1),$D$13,IF(AND(BT81=$BP$10,$A$13=0),SUM(BU81:BX81),IF(AND(BS81&lt;$BP$12,$A$11=1),$D$11,IF(AND(BS81&lt;$BP$12,$A$11=0),SUM(BU81:BX81),SUM(BU81:BX81))))))))</f>
        <v>999999</v>
      </c>
      <c r="BZ81" s="56">
        <f>1+IF(BY81&gt;BY17,1,0)+IF(BY81&gt;BY19,1,0)+IF(BY81&gt;BY21,1,0)+IF(BY81&gt;BY23,1,0)+IF(BY81&gt;BY25,1,0)+IF(BY81&gt;BY27,1,0)+IF(BY81&gt;BY29,1,0)+IF(BY81&gt;BY31,1,0)+IF(BY81&gt;BY33,1,0)+IF(BY81&gt;BY35,1,0)+IF(BY81&gt;BY37,1,0)+IF(BY81&gt;BY39,1,0)+IF(BY81&gt;BY41,1,0)+IF(BY81&gt;BY43,1,0)+IF(BY81&gt;BY45,1,0)+IF(BY81&gt;BY47,1,0)+IF(BY81&gt;BY49,1,0)+IF(BY81&gt;BY51,1,0)+IF(BY81&gt;BY53,1,0)+IF(BY81&gt;BY55,1,0)+IF(BY81&gt;BY57,1,0)+IF(BY81&gt;BY59,1,0)+IF(BY81&gt;BY61,1,0)+IF(BY81&gt;BY63,1,0)+IF(BY81&gt;BY65,1,0)+IF(BY81&gt;BY67,1,0)+IF(BY81&gt;BY69,1,0)+IF(BY81&gt;BY71,1,0)+IF(BY81&gt;BY73,1,0)+IF(BY81&gt;BY75,1,0)+IF(BY81&gt;BY77,1,0)+IF(BY81&gt;BY79,1,0)+IF(BY81&gt;BY83,1,0)+IF(BY81&gt;BY85,1,0)</f>
        <v>1</v>
      </c>
      <c r="CA81" s="57">
        <f>($C$6-BZ81+1)*$BQ$65*W81</f>
        <v>0</v>
      </c>
      <c r="CB81" s="55">
        <f>0+IF(Y81&gt;0,1,0)+IF(Z81&gt;0,1,0)+IF(AA81&gt;0,1,0)+IF(AB81&gt;0,1,0)-IF(Y81="X",1,0)-IF(Z81="X",1,0)-IF(AA81="X",1,0)-IF(AB81="X",1,0)-IF(Y81="D",1,0)-IF(Z81="D",1,0)-IF(AA81="D",1,0)-IF(AB81="D",1,0)</f>
        <v>0</v>
      </c>
      <c r="CC81" s="56">
        <f>0+IF(Y81="D",1,0)+IF(Z81="D",1,0)+IF(AA81="D",1,0)+IF(AB81="D",1,0)</f>
        <v>0</v>
      </c>
      <c r="CD81" s="56">
        <f>IF(OR(Y81="X",Y81="A"),$D$9,IF(Y81="D",$D$10,Y81))</f>
        <v>0</v>
      </c>
      <c r="CE81" s="56">
        <f>IF(OR(Z81="X",Z81="A"),$D$9,IF(Z81="D",$D$10,Z81))</f>
        <v>0</v>
      </c>
      <c r="CF81" s="56">
        <f>IF(OR(AA81="X",AA81="A"),$D$9,IF(AA81="D",$D$10,AA81))</f>
        <v>0</v>
      </c>
      <c r="CG81" s="56">
        <f>IF(OR(AB81="X",AB81="A"),$D$9,IF(AB81="D",$D$10,AB81))</f>
        <v>0</v>
      </c>
      <c r="CH81" s="56">
        <f>IF($D$65="",999999,IF(SUM(CD81:CG81)=0,999999,IF($EI$65=0,999999,IF(AND(CC81=$BP$10,$A$13=1),$D$13,IF(AND(CC81=$BP$10,$A$13=0),SUM(CD81:CG81),IF(AND(CB81&lt;$BP$12,$A$11=1),$D$11,IF(AND(CB81&lt;$BP$12,$A$11=0),SUM(CD81:CG81),SUM(CD81:CG81))))))))</f>
        <v>999999</v>
      </c>
      <c r="CI81" s="56">
        <f>1+IF(CH81&gt;CH17,1,0)+IF(CH81&gt;CH19,1,0)+IF(CH81&gt;CH21,1,0)+IF(CH81&gt;CH23,1,0)+IF(CH81&gt;CH25,1,0)+IF(CH81&gt;CH27,1,0)+IF(CH81&gt;CH29,1,0)+IF(CH81&gt;CH31,1,0)+IF(CH81&gt;CH33,1,0)+IF(CH81&gt;CH35,1,0)+IF(CH81&gt;CH37,1,0)+IF(CH81&gt;CH39,1,0)+IF(CH81&gt;CH41,1,0)+IF(CH81&gt;CH43,1,0)+IF(CH81&gt;CH45,1,0)+IF(CH81&gt;CH47,1,0)+IF(CH81&gt;CH49,1,0)+IF(CH81&gt;CH51,1,0)+IF(CH81&gt;CH53,1,0)+IF(CH81&gt;CH55,1,0)+IF(CH81&gt;CH57,1,0)+IF(CH81&gt;CH59,1,0)+IF(CH81&gt;CH61,1,0)+IF(CH81&gt;CH63,1,0)+IF(CH81&gt;CH65,1,0)+IF(CH81&gt;CH67,1,0)+IF(CH81&gt;CH69,1,0)+IF(CH81&gt;CH71,1,0)+IF(CH81&gt;CH73,1,0)+IF(CH81&gt;CH75,1,0)+IF(CH81&gt;CH77,1,0)+IF(CH81&gt;CH79,1,0)+IF(CH81&gt;CH83,1,0)+IF(CH81&gt;CH85,1,0)</f>
        <v>1</v>
      </c>
      <c r="CJ81" s="57">
        <f>($C$6-CI81+1)*$BQ$65*AF81</f>
        <v>0</v>
      </c>
      <c r="CK81" s="55">
        <f>0+IF(AH81&gt;0,1,0)+IF(AI81&gt;0,1,0)+IF(AJ81&gt;0,1,0)+IF(AK81&gt;0,1,0)-IF(AH81="X",1,0)-IF(AI81="X",1,0)-IF(AJ81="X",1,0)-IF(AK81="X",1,0)-IF(AH81="D",1,0)-IF(AI81="D",1,0)-IF(AJ81="D",1,0)-IF(AK81="D",1,0)</f>
        <v>0</v>
      </c>
      <c r="CL81" s="56">
        <f>0+IF(AH81="D",1,0)+IF(AI81="D",1,0)+IF(AJ81="D",1,0)+IF(AK81="D",1,0)</f>
        <v>0</v>
      </c>
      <c r="CM81" s="56">
        <f>IF(OR(AH81="X",AH81="A"),$D$9,IF(AH81="D",$D$10,AH81))</f>
        <v>0</v>
      </c>
      <c r="CN81" s="56">
        <f>IF(OR(AI81="X",AI81="A"),$D$9,IF(AI81="D",$D$10,AI81))</f>
        <v>0</v>
      </c>
      <c r="CO81" s="56">
        <f>IF(OR(AJ81="X",AJ81="A"),$D$9,IF(AJ81="D",$D$10,AJ81))</f>
        <v>0</v>
      </c>
      <c r="CP81" s="56">
        <f>IF(OR(AK81="X",AK81="A"),$D$9,IF(AK81="D",$D$10,AK81))</f>
        <v>0</v>
      </c>
      <c r="CQ81" s="56">
        <f>IF($D$65="",999999,IF(SUM(CM81:CP81)=0,999999,IF($EI$65=0,999999,IF(AND(CL81=$BP$10,$A$13=1),$D$13,IF(AND(CL81=$BP$10,$A$13=0),SUM(CM81:CP81),IF(AND(CK81&lt;$BP$12,$A$11=1),$D$11,IF(AND(CK81&lt;$BP$12,$A$11=0),SUM(CM81:CP81),SUM(CM81:CP81))))))))</f>
        <v>999999</v>
      </c>
      <c r="CR81" s="56">
        <f>1+IF(CQ81&gt;CQ17,1,0)+IF(CQ81&gt;CQ19,1,0)+IF(CQ81&gt;CQ21,1,0)+IF(CQ81&gt;CQ23,1,0)+IF(CQ81&gt;CQ25,1,0)+IF(CQ81&gt;CQ27,1,0)+IF(CQ81&gt;CQ29,1,0)+IF(CQ81&gt;CQ31,1,0)+IF(CQ81&gt;CQ33,1,0)+IF(CQ81&gt;CQ35,1,0)+IF(CQ81&gt;CQ37,1,0)+IF(CQ81&gt;CQ39,1,0)+IF(CQ81&gt;CQ41,1,0)+IF(CQ81&gt;CQ43,1,0)+IF(CQ81&gt;CQ45,1,0)+IF(CQ81&gt;CQ47,1,0)+IF(CQ81&gt;CQ49,1,0)+IF(CQ81&gt;CQ51,1,0)+IF(CQ81&gt;CQ53,1,0)+IF(CQ81&gt;CQ55,1,0)+IF(CQ81&gt;CQ57,1,0)+IF(CQ81&gt;CQ59,1,0)+IF(CQ81&gt;CQ61,1,0)+IF(CQ81&gt;CQ63,1,0)+IF(CQ81&gt;CQ65,1,0)+IF(CQ81&gt;CQ67,1,0)+IF(CQ81&gt;CQ69,1,0)+IF(CQ81&gt;CQ71,1,0)+IF(CQ81&gt;CQ73,1,0)+IF(CQ81&gt;CQ75,1,0)+IF(CQ81&gt;CQ77,1,0)+IF(CQ81&gt;CQ79,1,0)+IF(CQ81&gt;CQ83,1,0)+IF(CQ81&gt;CQ85,1,0)</f>
        <v>1</v>
      </c>
      <c r="CS81" s="57">
        <f>($C$6-CR81+1)*$BQ$65*AO81</f>
        <v>0</v>
      </c>
      <c r="CT81" s="55">
        <f>0+IF(AQ81&gt;0,1,0)+IF(AR81&gt;0,1,0)+IF(AS81&gt;0,1,0)+IF(AT81&gt;0,1,0)-IF(AQ81="X",1,0)-IF(AR81="X",1,0)-IF(AS81="X",1,0)-IF(AT81="X",1,0)-IF(AQ81="D",1,0)-IF(AR81="D",1,0)-IF(AS81="D",1,0)-IF(AT81="D",1,0)</f>
        <v>0</v>
      </c>
      <c r="CU81" s="56">
        <f>0+IF(AQ81="D",1,0)+IF(AR81="D",1,0)+IF(AS81="D",1,0)+IF(AT81="D",1,0)</f>
        <v>0</v>
      </c>
      <c r="CV81" s="56">
        <f>IF(OR(AQ81="X",AQ81="A"),$D$9,IF(AQ81="D",$D$10,AQ81))</f>
        <v>0</v>
      </c>
      <c r="CW81" s="56">
        <f>IF(OR(AR81="X",AR81="A"),$D$9,IF(AR81="D",$D$10,AR81))</f>
        <v>0</v>
      </c>
      <c r="CX81" s="56">
        <f>IF(OR(AS81="X",AS81="A"),$D$9,IF(AS81="D",$D$10,AS81))</f>
        <v>0</v>
      </c>
      <c r="CY81" s="56">
        <f>IF(OR(AT81="X",AT81="A"),$D$9,IF(AT81="D",$D$10,AT81))</f>
        <v>0</v>
      </c>
      <c r="CZ81" s="56">
        <f>IF($D$65="",999999,IF(SUM(CV81:CY81)=0,999999,IF($EI$65=0,999999,IF(AND(CU81=$BP$10,$A$13=1),$D$13,IF(AND(CU81=$BP$10,$A$13=0),SUM(CV81:CY81),IF(AND(CT81&lt;$BP$12,$A$11=1),$D$11,IF(AND(CT81&lt;$BP$12,$A$11=0),SUM(CV81:CY81),SUM(CV81:CY81))))))))</f>
        <v>999999</v>
      </c>
      <c r="DA81" s="56">
        <f>1+IF(CZ81&gt;CZ17,1,0)+IF(CZ81&gt;CZ19,1,0)+IF(CZ81&gt;CZ21,1,0)+IF(CZ81&gt;CZ23,1,0)+IF(CZ81&gt;CZ25,1,0)+IF(CZ81&gt;CZ27,1,0)+IF(CZ81&gt;CZ29,1,0)+IF(CZ81&gt;CZ31,1,0)+IF(CZ81&gt;CZ33,1,0)+IF(CZ81&gt;CZ35,1,0)+IF(CZ81&gt;CZ37,1,0)+IF(CZ81&gt;CZ39,1,0)+IF(CZ81&gt;CZ41,1,0)+IF(CZ81&gt;CZ43,1,0)+IF(CZ81&gt;CZ45,1,0)+IF(CZ81&gt;CZ47,1,0)+IF(CZ81&gt;CZ49,1,0)+IF(CZ81&gt;CZ51,1,0)+IF(CZ81&gt;CZ53,1,0)+IF(CZ81&gt;CZ55,1,0)+IF(CZ81&gt;CZ57,1,0)+IF(CZ81&gt;CZ59,1,0)+IF(CZ81&gt;CZ61,1,0)+IF(CZ81&gt;CZ63,1,0)+IF(CZ81&gt;CZ65,1,0)+IF(CZ81&gt;CZ67,1,0)+IF(CZ81&gt;CZ69,1,0)+IF(CZ81&gt;CZ71,1,0)+IF(CZ81&gt;CZ73,1,0)+IF(CZ81&gt;CZ75,1,0)+IF(CZ81&gt;CZ77,1,0)+IF(CZ81&gt;CZ79,1,0)+IF(CZ81&gt;CZ83,1,0)+IF(CZ81&gt;CZ85,1,0)</f>
        <v>1</v>
      </c>
      <c r="DB81" s="57">
        <f>($C$6-DA81+1)*$BQ$65*AX81</f>
        <v>0</v>
      </c>
      <c r="DC81" s="55">
        <f>0+IF(AZ81&gt;0,1,0)+IF(BA81&gt;0,1,0)+IF(BB81&gt;0,1,0)+IF(BC81&gt;0,1,0)-IF(AZ81="X",1,0)-IF(BA81="X",1,0)-IF(BB81="X",1,0)-IF(BC81="X",1,0)-IF(AZ81="D",1,0)-IF(BA81="D",1,0)-IF(BB81="D",1,0)-IF(BC81="D",1,0)</f>
        <v>0</v>
      </c>
      <c r="DD81" s="56">
        <f>0+IF(AZ81="D",1,0)+IF(BA81="D",1,0)+IF(BB81="D",1,0)+IF(BC81="D",1,0)</f>
        <v>0</v>
      </c>
      <c r="DE81" s="56">
        <f>IF(OR(AZ81="X",AZ81="A"),$D$9,IF(AZ81="D",$D$10,AZ81))</f>
        <v>0</v>
      </c>
      <c r="DF81" s="56">
        <f>IF(OR(BA81="X",BA81="A"),$D$9,IF(BA81="D",$D$10,BA81))</f>
        <v>0</v>
      </c>
      <c r="DG81" s="56">
        <f>IF(OR(BB81="X",BB81="A"),$D$9,IF(BB81="D",$D$10,BB81))</f>
        <v>0</v>
      </c>
      <c r="DH81" s="56">
        <f>IF(OR(BC81="X",BC81="A"),$D$9,IF(BC81="D",$D$10,BC81))</f>
        <v>0</v>
      </c>
      <c r="DI81" s="56">
        <f>IF($D$65="",999999,IF(SUM(DE81:DH81)=0,999999,IF($EI$65=0,999999,IF(AND(DD81=$BP$10,$A$13=1),$D$13,IF(AND(DD81=$BP$10,$A$13=0),SUM(DE81:DH81),IF(AND(DC81&lt;$BP$12,$A$11=1),$D$11,IF(AND(DC81&lt;$BP$12,$A$11=0),SUM(DE81:DH81),SUM(DE81:DH81))))))))</f>
        <v>999999</v>
      </c>
      <c r="DJ81" s="56">
        <f>1+IF(DI81&gt;DI17,1,0)+IF(DI81&gt;DI19,1,0)+IF(DI81&gt;DI21,1,0)+IF(DI81&gt;DI23,1,0)+IF(DI81&gt;DI25,1,0)+IF(DI81&gt;DI27,1,0)+IF(DI81&gt;DI29,1,0)+IF(DI81&gt;DI31,1,0)+IF(DI81&gt;DI33,1,0)+IF(DI81&gt;DI35,1,0)+IF(DI81&gt;DI37,1,0)+IF(DI81&gt;DI39,1,0)+IF(DI81&gt;DI41,1,0)+IF(DI81&gt;DI43,1,0)+IF(DI81&gt;DI45,1,0)+IF(DI81&gt;DI47,1,0)+IF(DI81&gt;DI49,1,0)+IF(DI81&gt;DI51,1,0)+IF(DI81&gt;DI53,1,0)+IF(DI81&gt;DI55,1,0)+IF(DI81&gt;DI57,1,0)+IF(DI81&gt;DI59,1,0)+IF(DI81&gt;DI61,1,0)+IF(DI81&gt;DI63,1,0)+IF(DI81&gt;DI65,1,0)+IF(DI81&gt;DI67,1,0)+IF(DI81&gt;DI69,1,0)+IF(DI81&gt;DI71,1,0)+IF(DI81&gt;DI73,1,0)+IF(DI81&gt;DI75,1,0)+IF(DI81&gt;DI77,1,0)+IF(DI81&gt;DI79,1,0)+IF(DI81&gt;DI83,1,0)+IF(DI81&gt;DI85,1,0)</f>
        <v>1</v>
      </c>
      <c r="DK81" s="57">
        <f>($C$6-DJ81+1)*$BQ$65*BG81</f>
        <v>0</v>
      </c>
      <c r="DM81" s="11"/>
      <c r="DN81" s="69">
        <f>1+IF(DO81&lt;DO17,1)+IF(DO81&lt;DO19,1)+IF(DO81&lt;DO21,1)+IF(DO81&lt;DO23,1)+IF(DO81&lt;DO25,1)+IF(DO81&lt;DO27,1)+IF(DO81&lt;DO29,1)+IF(DO81&lt;DO31,1)+IF(DO81&lt;DO33,1)+IF(DO81&lt;DO35,1)+IF(DO81&lt;DO37,1)+IF(DO81&lt;DO39,1)+IF(DO81&lt;DO41,1)+IF(DO81&lt;DO43,1)+IF(DO81&lt;DO45,1)+IF(DO81&lt;DO47,1)+IF(DO81&lt;DO49,1)+IF(DO81&lt;DO51,1)+IF(DO81&lt;DO53,1)+IF(DO81&lt;DO55,1)+IF(DO81&lt;DO57,1)+IF(DO81&lt;DO59,1)+IF(DO81&lt;DO61,1)+IF(DO81&lt;DO63,1)+IF(DO81&lt;DO65,1)+IF(DO81&lt;DO67,1)+IF(DO81&lt;DO69,1)+IF(DO81&lt;DO71,1)+IF(DO81&lt;DO73,1)+IF(DO81&lt;DO75,1)+IF(DO81&lt;DO77,1)+IF(DO81&lt;DO79,1)+IF(DO81&lt;DO83,1)+IF(DO81&lt;DO85,1)</f>
        <v>3</v>
      </c>
      <c r="DO81" s="45">
        <f>DS81+0.33</f>
        <v>0.33</v>
      </c>
      <c r="DP81" s="7"/>
      <c r="DQ81" s="42">
        <f>DN81</f>
        <v>3</v>
      </c>
      <c r="DR81" s="8">
        <f>1+IF(DS81&lt;DS17,1)+IF(DS81&lt;DS19,1)+IF(DS81&lt;DS21,1)+IF(DS81&lt;DS23,1)+IF(DS81&lt;DS25,1)+IF(DS81&lt;DS27,1)+IF(DS81&lt;DS29,1)+IF(DS81&lt;DS31,1)+IF(DS81&lt;DS33,1)+IF(DS81&lt;DS35,1)+IF(DS81&lt;DS37,1)+IF(DS81&lt;DS39,1)+IF(DS81&lt;DS41,1)+IF(DS81&lt;DS43,1)+IF(DS81&lt;DS45,1)+IF(DS81&lt;DS47,1)+IF(DS81&lt;DS49,1)+IF(DS81&lt;DS51,1)+IF(DS81&lt;DS53,1)+IF(DS81&lt;DS55,1)+IF(DS81&lt;DS57,1)+IF(DS81&lt;DS59,1)+IF(DS81&lt;DS61,1)+IF(DS81&lt;DS63,1)+IF(DS81&lt;DS65,1)+IF(DS81&lt;DS67,1)+IF(DS81&lt;DS69,1)+IF(DS81&lt;DS71,1)+IF(DS81&lt;DS73,1)+IF(DS81&lt;DS75,1)+IF(DS81&lt;DS77,1)+IF(DS81&lt;DS79,1)+IF(DS81&lt;DS83,1)+IF(DS81&lt;DS85,1)</f>
        <v>1</v>
      </c>
      <c r="DS81" s="59">
        <f>(((DU81*10000000)+(500000-DV81)+(5000-EB81))*EI81)+IF(DT81="",0,1)</f>
        <v>0</v>
      </c>
      <c r="DT81" s="8">
        <f>IF(D81="","",D81)</f>
      </c>
      <c r="DU81" s="8">
        <f>SUM(V81,AE81,AN81,AW81,BF81)*EI81</f>
        <v>0</v>
      </c>
      <c r="DV81" s="8">
        <f>0+IF(BY81&lt;999999,BY81,0)+IF(CH81&lt;999999,CH81,0)+IF(CQ81&lt;999999,CQ81,0)+IF(CZ81&lt;999999,CZ81,0)+IF(DI81&lt;999999,DI81,0)*EI81</f>
        <v>0</v>
      </c>
      <c r="DW81" s="8">
        <f>BZ81*W81*EI81</f>
        <v>0</v>
      </c>
      <c r="DX81" s="8">
        <f>CI81*AF81*EI81</f>
        <v>0</v>
      </c>
      <c r="DY81" s="8">
        <f>CR81*AO81*EI81</f>
        <v>0</v>
      </c>
      <c r="DZ81" s="8">
        <f>DA81*AX81*EI81</f>
        <v>0</v>
      </c>
      <c r="EA81" s="8">
        <f>DJ81*BG81*EI81</f>
        <v>0</v>
      </c>
      <c r="EB81" s="8">
        <f>SUM(DW81:EA81)</f>
        <v>0</v>
      </c>
      <c r="EC81" s="8">
        <f>IF(0+(IF(Q81="X",1,0)+(IF(R81="X",1,0)+(IF(S81="X",1,0)+(IF(P81="X",1,0)))))&gt;=$BP$10,1,0)</f>
        <v>1</v>
      </c>
      <c r="ED81" s="8">
        <f>IF(0+(IF(Z81="X",1,0)+(IF(AA81="X",1,0)+(IF(AB81="X",1,0)+(IF(Y81="X",1,0)))))&gt;=$BP$10,1,0)</f>
        <v>1</v>
      </c>
      <c r="EE81" s="8">
        <f>IF(0+(IF(AI81="X",1,0)+(IF(AJ81="X",1,0)+(IF(AK81="X",1,0)+(IF(AH81="X",1,0)))))&gt;=$BP$10,1,0)</f>
        <v>1</v>
      </c>
      <c r="EF81" s="8">
        <f>IF(0+(IF(AR81="X",1,0)+(IF(AS81="X",1,0)+(IF(AT81="X",1,0)+(IF(AQ81="X",1,0)))))&gt;=$BP$10,1,0)</f>
        <v>1</v>
      </c>
      <c r="EG81" s="8">
        <f>IF(0+(IF(BA81="X",1,0)+(IF(BB81="X",1,0)+(IF(BC81="X",1,0)+(IF(AZ81="X",1,0)))))&gt;=$BP$10,1,0)</f>
        <v>1</v>
      </c>
      <c r="EH81" s="8">
        <f>SUM(EC81:EG81)*$A$15</f>
        <v>5</v>
      </c>
      <c r="EI81" s="8">
        <f>IF(EH81&gt;=2,0,BQ81)</f>
        <v>0</v>
      </c>
      <c r="EJ81" s="12"/>
      <c r="EK81" s="92"/>
      <c r="EL81" s="92"/>
      <c r="EM81" s="92"/>
      <c r="EN81" s="92"/>
      <c r="EO81" s="92"/>
      <c r="EP81" s="92"/>
      <c r="EQ81" s="92"/>
      <c r="ER81" s="92"/>
      <c r="ES81" s="92"/>
      <c r="ET81" s="92"/>
      <c r="EU81" s="92"/>
      <c r="EV81" s="92"/>
      <c r="EW81" s="92"/>
      <c r="EX81" s="92"/>
      <c r="EY81" s="92"/>
      <c r="EZ81" s="92"/>
      <c r="FA81" s="92"/>
      <c r="FB81" s="92"/>
      <c r="FC81" s="92"/>
      <c r="FD81" s="92"/>
      <c r="FE81" s="92"/>
      <c r="FF81" s="92"/>
      <c r="FG81" s="92"/>
      <c r="FH81" s="92"/>
      <c r="FI81" s="92"/>
      <c r="FJ81" s="92"/>
      <c r="FK81" s="92"/>
      <c r="FL81" s="92"/>
      <c r="FM81" s="92"/>
      <c r="FN81" s="92"/>
      <c r="FO81" s="92"/>
      <c r="FP81" s="92"/>
      <c r="FQ81" s="92"/>
      <c r="FR81" s="92"/>
      <c r="FS81" s="92"/>
      <c r="FT81" s="91"/>
      <c r="FU81" s="91"/>
      <c r="FV81" s="91"/>
      <c r="FW81" s="91"/>
      <c r="FX81" s="91"/>
      <c r="FY81" s="91"/>
      <c r="FZ81" s="91"/>
      <c r="GA81" s="91"/>
      <c r="GB81" s="91"/>
      <c r="GC81" s="91"/>
      <c r="GD81" s="91"/>
      <c r="GE81" s="91"/>
      <c r="GF81" s="91"/>
      <c r="GG81" s="91"/>
      <c r="GH81" s="91"/>
    </row>
    <row r="82" spans="1:190" ht="6"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DM82" s="6"/>
      <c r="DN82" s="6"/>
      <c r="DO82" s="6"/>
      <c r="DP82" s="6"/>
      <c r="DQ82" s="6"/>
      <c r="DR82" s="6"/>
      <c r="DS82" s="6"/>
      <c r="DT82" s="6"/>
      <c r="DU82" s="6"/>
      <c r="DV82" s="6"/>
      <c r="DW82" s="6"/>
      <c r="DX82" s="6"/>
      <c r="DY82" s="6"/>
      <c r="DZ82" s="6"/>
      <c r="EA82" s="6"/>
      <c r="EB82" s="6"/>
      <c r="EC82" s="6"/>
      <c r="ED82" s="6"/>
      <c r="EE82" s="6"/>
      <c r="EF82" s="6"/>
      <c r="EG82" s="6"/>
      <c r="EH82" s="6"/>
      <c r="EI82" s="6"/>
      <c r="EJ82" s="6"/>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row>
    <row r="83" spans="1:190" ht="13.5" thickBot="1">
      <c r="A83" s="20"/>
      <c r="B83" s="20"/>
      <c r="C83" s="37">
        <v>34</v>
      </c>
      <c r="D83" s="116"/>
      <c r="E83" s="116"/>
      <c r="F83" s="116"/>
      <c r="G83" s="116"/>
      <c r="H83" s="116"/>
      <c r="I83" s="116"/>
      <c r="J83" s="116"/>
      <c r="K83" s="116"/>
      <c r="L83" s="116"/>
      <c r="M83" s="116"/>
      <c r="N83" s="38"/>
      <c r="O83" s="20"/>
      <c r="P83" s="44"/>
      <c r="Q83" s="44"/>
      <c r="R83" s="44"/>
      <c r="S83" s="44"/>
      <c r="T83" s="39">
        <f>BY83</f>
        <v>999999</v>
      </c>
      <c r="U83" s="40">
        <f>BZ83*W83</f>
        <v>0</v>
      </c>
      <c r="V83" s="39">
        <f>CA83</f>
        <v>0</v>
      </c>
      <c r="W83" s="28">
        <f>IF(AND(P83="",Q83="",R83="",S83=""),0,1)*$EI$65</f>
        <v>0</v>
      </c>
      <c r="X83" s="38"/>
      <c r="Y83" s="44"/>
      <c r="Z83" s="44"/>
      <c r="AA83" s="44"/>
      <c r="AB83" s="44"/>
      <c r="AC83" s="39">
        <f>CH83</f>
        <v>999999</v>
      </c>
      <c r="AD83" s="40">
        <f>CI83*AF83</f>
        <v>0</v>
      </c>
      <c r="AE83" s="39">
        <f>CJ83</f>
        <v>0</v>
      </c>
      <c r="AF83" s="28">
        <f>IF(AND(Y83="",Z83="",AA83="",AB83=""),0,1)*$EI$65</f>
        <v>0</v>
      </c>
      <c r="AG83" s="38"/>
      <c r="AH83" s="44"/>
      <c r="AI83" s="44"/>
      <c r="AJ83" s="44"/>
      <c r="AK83" s="44"/>
      <c r="AL83" s="39">
        <f>CQ83</f>
        <v>999999</v>
      </c>
      <c r="AM83" s="40">
        <f>CR83*AO83</f>
        <v>0</v>
      </c>
      <c r="AN83" s="39">
        <f>CS83</f>
        <v>0</v>
      </c>
      <c r="AO83" s="28">
        <f>IF(AND(AH83="",AI83="",AJ83="",AK83=""),0,1)*$EI$65</f>
        <v>0</v>
      </c>
      <c r="AP83" s="38"/>
      <c r="AQ83" s="44"/>
      <c r="AR83" s="44"/>
      <c r="AS83" s="44"/>
      <c r="AT83" s="44"/>
      <c r="AU83" s="39">
        <f>CZ83</f>
        <v>999999</v>
      </c>
      <c r="AV83" s="40">
        <f>DA83*AX83</f>
        <v>0</v>
      </c>
      <c r="AW83" s="39">
        <f>DB83</f>
        <v>0</v>
      </c>
      <c r="AX83" s="28">
        <f>IF(AND(AQ83="",AR83="",AS83="",AT83=""),0,1)*$EI$65</f>
        <v>0</v>
      </c>
      <c r="AY83" s="38"/>
      <c r="AZ83" s="44"/>
      <c r="BA83" s="44"/>
      <c r="BB83" s="44"/>
      <c r="BC83" s="44"/>
      <c r="BD83" s="39">
        <f>DI83</f>
        <v>999999</v>
      </c>
      <c r="BE83" s="40">
        <f>DJ83*BG83</f>
        <v>0</v>
      </c>
      <c r="BF83" s="39">
        <f>DK83</f>
        <v>0</v>
      </c>
      <c r="BG83" s="28">
        <f>IF(AND(AZ83="",BA83="",BB83="",BC83=""),0,1)*$EI$65</f>
        <v>0</v>
      </c>
      <c r="BI83" s="41"/>
      <c r="BJ83" s="41"/>
      <c r="BK83" s="41"/>
      <c r="BL83" s="41"/>
      <c r="BM83" s="41"/>
      <c r="BN83" s="41"/>
      <c r="BO83" s="41"/>
      <c r="BP83" s="41"/>
      <c r="BQ83" s="22">
        <f>IF($BP$13&lt;=18,0,IF(D83="",0,1))</f>
        <v>0</v>
      </c>
      <c r="BS83" s="55">
        <f>0+IF(P83&gt;0,1,0)+IF(Q83&gt;0,1,0)+IF(R83&gt;0,1,0)+IF(S83&gt;0,1,0)-IF(P83="X",1,0)-IF(Q83="X",1,0)-IF(R83="X",1,0)-IF(S83="X",1,0)-IF(P83="D",1,0)-IF(Q83="D",1,0)-IF(R83="D",1,0)-IF(S83="D",1,0)</f>
        <v>0</v>
      </c>
      <c r="BT83" s="56">
        <f>0+IF(P83="D",1,0)+IF(Q83="D",1,0)+IF(R83="D",1,0)+IF(S83="D",1,0)</f>
        <v>0</v>
      </c>
      <c r="BU83" s="56">
        <f>IF(OR(P83="X",P83="A"),$D$9,IF(P83="D",$D$10,P83))</f>
        <v>0</v>
      </c>
      <c r="BV83" s="56">
        <f>IF(OR(Q83="X",Q83="A"),$D$9,IF(Q83="D",$D$10,Q83))</f>
        <v>0</v>
      </c>
      <c r="BW83" s="56">
        <f>IF(OR(R83="X",R83="A"),$D$9,IF(R83="D",$D$10,R83))</f>
        <v>0</v>
      </c>
      <c r="BX83" s="56">
        <f>IF(OR(S83="X",S83="A"),$D$9,IF(S83="D",$D$10,S83))</f>
        <v>0</v>
      </c>
      <c r="BY83" s="56">
        <f>IF($D$65="",999999,IF(SUM(BU83:BX83)=0,999999,IF($EI$65=0,999999,IF(AND(BT83=$BP$10,$A$13=1),$D$13,IF(AND(BT83=$BP$10,$A$13=0),SUM(BU83:BX83),IF(AND(BS83&lt;$BP$12,$A$11=1),$D$11,IF(AND(BS83&lt;$BP$12,$A$11=0),SUM(BU83:BX83),SUM(BU83:BX83))))))))</f>
        <v>999999</v>
      </c>
      <c r="BZ83" s="56">
        <f>1+IF(BY83&gt;BY17,1,0)+IF(BY83&gt;BY19,1,0)+IF(BY83&gt;BY21,1,0)+IF(BY83&gt;BY23,1,0)+IF(BY83&gt;BY25,1,0)+IF(BY83&gt;BY27,1,0)+IF(BY83&gt;BY29,1,0)+IF(BY83&gt;BY31,1,0)+IF(BY83&gt;BY33,1,0)+IF(BY83&gt;BY35,1,0)+IF(BY83&gt;BY37,1,0)+IF(BY83&gt;BY39,1,0)+IF(BY83&gt;BY41,1,0)+IF(BY83&gt;BY43,1,0)+IF(BY83&gt;BY45,1,0)+IF(BY83&gt;BY47,1,0)+IF(BY83&gt;BY49,1,0)+IF(BY83&gt;BY51,1,0)+IF(BY83&gt;BY53,1,0)+IF(BY83&gt;BY55,1,0)+IF(BY83&gt;BY57,1,0)+IF(BY83&gt;BY59,1,0)+IF(BY83&gt;BY61,1,0)+IF(BY83&gt;BY63,1,0)+IF(BY83&gt;BY65,1,0)+IF(BY83&gt;BY67,1,0)+IF(BY83&gt;BY69,1,0)+IF(BY83&gt;BY71,1,0)+IF(BY83&gt;BY73,1,0)+IF(BY83&gt;BY75,1,0)+IF(BY83&gt;BY77,1,0)+IF(BY83&gt;BY79,1,0)+IF(BY83&gt;BY81,1,0)+IF(BY83&gt;BY85,1,0)</f>
        <v>1</v>
      </c>
      <c r="CA83" s="57">
        <f>($C$6-BZ83+1)*$BQ$65*W83</f>
        <v>0</v>
      </c>
      <c r="CB83" s="55">
        <f>0+IF(Y83&gt;0,1,0)+IF(Z83&gt;0,1,0)+IF(AA83&gt;0,1,0)+IF(AB83&gt;0,1,0)-IF(Y83="X",1,0)-IF(Z83="X",1,0)-IF(AA83="X",1,0)-IF(AB83="X",1,0)-IF(Y83="D",1,0)-IF(Z83="D",1,0)-IF(AA83="D",1,0)-IF(AB83="D",1,0)</f>
        <v>0</v>
      </c>
      <c r="CC83" s="56">
        <f>0+IF(Y83="D",1,0)+IF(Z83="D",1,0)+IF(AA83="D",1,0)+IF(AB83="D",1,0)</f>
        <v>0</v>
      </c>
      <c r="CD83" s="56">
        <f>IF(OR(Y83="X",Y83="A"),$D$9,IF(Y83="D",$D$10,Y83))</f>
        <v>0</v>
      </c>
      <c r="CE83" s="56">
        <f>IF(OR(Z83="X",Z83="A"),$D$9,IF(Z83="D",$D$10,Z83))</f>
        <v>0</v>
      </c>
      <c r="CF83" s="56">
        <f>IF(OR(AA83="X",AA83="A"),$D$9,IF(AA83="D",$D$10,AA83))</f>
        <v>0</v>
      </c>
      <c r="CG83" s="56">
        <f>IF(OR(AB83="X",AB83="A"),$D$9,IF(AB83="D",$D$10,AB83))</f>
        <v>0</v>
      </c>
      <c r="CH83" s="56">
        <f>IF($D$65="",999999,IF(SUM(CD83:CG83)=0,999999,IF($EI$65=0,999999,IF(AND(CC83=$BP$10,$A$13=1),$D$13,IF(AND(CC83=$BP$10,$A$13=0),SUM(CD83:CG83),IF(AND(CB83&lt;$BP$12,$A$11=1),$D$11,IF(AND(CB83&lt;$BP$12,$A$11=0),SUM(CD83:CG83),SUM(CD83:CG83))))))))</f>
        <v>999999</v>
      </c>
      <c r="CI83" s="56">
        <f>1+IF(CH83&gt;CH17,1,0)+IF(CH83&gt;CH19,1,0)+IF(CH83&gt;CH21,1,0)+IF(CH83&gt;CH23,1,0)+IF(CH83&gt;CH25,1,0)+IF(CH83&gt;CH27,1,0)+IF(CH83&gt;CH29,1,0)+IF(CH83&gt;CH31,1,0)+IF(CH83&gt;CH33,1,0)+IF(CH83&gt;CH35,1,0)+IF(CH83&gt;CH37,1,0)+IF(CH83&gt;CH39,1,0)+IF(CH83&gt;CH41,1,0)+IF(CH83&gt;CH43,1,0)+IF(CH83&gt;CH45,1,0)+IF(CH83&gt;CH47,1,0)+IF(CH83&gt;CH49,1,0)+IF(CH83&gt;CH51,1,0)+IF(CH83&gt;CH53,1,0)+IF(CH83&gt;CH55,1,0)+IF(CH83&gt;CH57,1,0)+IF(CH83&gt;CH59,1,0)+IF(CH83&gt;CH61,1,0)+IF(CH83&gt;CH63,1,0)+IF(CH83&gt;CH65,1,0)+IF(CH83&gt;CH67,1,0)+IF(CH83&gt;CH69,1,0)+IF(CH83&gt;CH71,1,0)+IF(CH83&gt;CH73,1,0)+IF(CH83&gt;CH75,1,0)+IF(CH83&gt;CH77,1,0)+IF(CH83&gt;CH79,1,0)+IF(CH83&gt;CH81,1,0)+IF(CH83&gt;CH85,1,0)</f>
        <v>1</v>
      </c>
      <c r="CJ83" s="57">
        <f>($C$6-CI83+1)*$BQ$65*AF83</f>
        <v>0</v>
      </c>
      <c r="CK83" s="55">
        <f>0+IF(AH83&gt;0,1,0)+IF(AI83&gt;0,1,0)+IF(AJ83&gt;0,1,0)+IF(AK83&gt;0,1,0)-IF(AH83="X",1,0)-IF(AI83="X",1,0)-IF(AJ83="X",1,0)-IF(AK83="X",1,0)-IF(AH83="D",1,0)-IF(AI83="D",1,0)-IF(AJ83="D",1,0)-IF(AK83="D",1,0)</f>
        <v>0</v>
      </c>
      <c r="CL83" s="56">
        <f>0+IF(AH83="D",1,0)+IF(AI83="D",1,0)+IF(AJ83="D",1,0)+IF(AK83="D",1,0)</f>
        <v>0</v>
      </c>
      <c r="CM83" s="56">
        <f>IF(OR(AH83="X",AH83="A"),$D$9,IF(AH83="D",$D$10,AH83))</f>
        <v>0</v>
      </c>
      <c r="CN83" s="56">
        <f>IF(OR(AI83="X",AI83="A"),$D$9,IF(AI83="D",$D$10,AI83))</f>
        <v>0</v>
      </c>
      <c r="CO83" s="56">
        <f>IF(OR(AJ83="X",AJ83="A"),$D$9,IF(AJ83="D",$D$10,AJ83))</f>
        <v>0</v>
      </c>
      <c r="CP83" s="56">
        <f>IF(OR(AK83="X",AK83="A"),$D$9,IF(AK83="D",$D$10,AK83))</f>
        <v>0</v>
      </c>
      <c r="CQ83" s="56">
        <f>IF($D$65="",999999,IF(SUM(CM83:CP83)=0,999999,IF($EI$65=0,999999,IF(AND(CL83=$BP$10,$A$13=1),$D$13,IF(AND(CL83=$BP$10,$A$13=0),SUM(CM83:CP83),IF(AND(CK83&lt;$BP$12,$A$11=1),$D$11,IF(AND(CK83&lt;$BP$12,$A$11=0),SUM(CM83:CP83),SUM(CM83:CP83))))))))</f>
        <v>999999</v>
      </c>
      <c r="CR83" s="56">
        <f>1+IF(CQ83&gt;CQ17,1,0)+IF(CQ83&gt;CQ19,1,0)+IF(CQ83&gt;CQ21,1,0)+IF(CQ83&gt;CQ23,1,0)+IF(CQ83&gt;CQ25,1,0)+IF(CQ83&gt;CQ27,1,0)+IF(CQ83&gt;CQ29,1,0)+IF(CQ83&gt;CQ31,1,0)+IF(CQ83&gt;CQ33,1,0)+IF(CQ83&gt;CQ35,1,0)+IF(CQ83&gt;CQ37,1,0)+IF(CQ83&gt;CQ39,1,0)+IF(CQ83&gt;CQ41,1,0)+IF(CQ83&gt;CQ43,1,0)+IF(CQ83&gt;CQ45,1,0)+IF(CQ83&gt;CQ47,1,0)+IF(CQ83&gt;CQ49,1,0)+IF(CQ83&gt;CQ51,1,0)+IF(CQ83&gt;CQ53,1,0)+IF(CQ83&gt;CQ55,1,0)+IF(CQ83&gt;CQ57,1,0)+IF(CQ83&gt;CQ59,1,0)+IF(CQ83&gt;CQ61,1,0)+IF(CQ83&gt;CQ63,1,0)+IF(CQ83&gt;CQ65,1,0)+IF(CQ83&gt;CQ67,1,0)+IF(CQ83&gt;CQ69,1,0)+IF(CQ83&gt;CQ71,1,0)+IF(CQ83&gt;CQ73,1,0)+IF(CQ83&gt;CQ75,1,0)+IF(CQ83&gt;CQ77,1,0)+IF(CQ83&gt;CQ79,1,0)+IF(CQ83&gt;CQ81,1,0)+IF(CQ83&gt;CQ85,1,0)</f>
        <v>1</v>
      </c>
      <c r="CS83" s="57">
        <f>($C$6-CR83+1)*$BQ$65*AO83</f>
        <v>0</v>
      </c>
      <c r="CT83" s="55">
        <f>0+IF(AQ83&gt;0,1,0)+IF(AR83&gt;0,1,0)+IF(AS83&gt;0,1,0)+IF(AT83&gt;0,1,0)-IF(AQ83="X",1,0)-IF(AR83="X",1,0)-IF(AS83="X",1,0)-IF(AT83="X",1,0)-IF(AQ83="D",1,0)-IF(AR83="D",1,0)-IF(AS83="D",1,0)-IF(AT83="D",1,0)</f>
        <v>0</v>
      </c>
      <c r="CU83" s="56">
        <f>0+IF(AQ83="D",1,0)+IF(AR83="D",1,0)+IF(AS83="D",1,0)+IF(AT83="D",1,0)</f>
        <v>0</v>
      </c>
      <c r="CV83" s="56">
        <f>IF(OR(AQ83="X",AQ83="A"),$D$9,IF(AQ83="D",$D$10,AQ83))</f>
        <v>0</v>
      </c>
      <c r="CW83" s="56">
        <f>IF(OR(AR83="X",AR83="A"),$D$9,IF(AR83="D",$D$10,AR83))</f>
        <v>0</v>
      </c>
      <c r="CX83" s="56">
        <f>IF(OR(AS83="X",AS83="A"),$D$9,IF(AS83="D",$D$10,AS83))</f>
        <v>0</v>
      </c>
      <c r="CY83" s="56">
        <f>IF(OR(AT83="X",AT83="A"),$D$9,IF(AT83="D",$D$10,AT83))</f>
        <v>0</v>
      </c>
      <c r="CZ83" s="56">
        <f>IF($D$65="",999999,IF(SUM(CV83:CY83)=0,999999,IF($EI$65=0,999999,IF(AND(CU83=$BP$10,$A$13=1),$D$13,IF(AND(CU83=$BP$10,$A$13=0),SUM(CV83:CY83),IF(AND(CT83&lt;$BP$12,$A$11=1),$D$11,IF(AND(CT83&lt;$BP$12,$A$11=0),SUM(CV83:CY83),SUM(CV83:CY83))))))))</f>
        <v>999999</v>
      </c>
      <c r="DA83" s="56">
        <f>1+IF(CZ83&gt;CZ17,1,0)+IF(CZ83&gt;CZ19,1,0)+IF(CZ83&gt;CZ21,1,0)+IF(CZ83&gt;CZ23,1,0)+IF(CZ83&gt;CZ25,1,0)+IF(CZ83&gt;CZ27,1,0)+IF(CZ83&gt;CZ29,1,0)+IF(CZ83&gt;CZ31,1,0)+IF(CZ83&gt;CZ33,1,0)+IF(CZ83&gt;CZ35,1,0)+IF(CZ83&gt;CZ37,1,0)+IF(CZ83&gt;CZ39,1,0)+IF(CZ83&gt;CZ41,1,0)+IF(CZ83&gt;CZ43,1,0)+IF(CZ83&gt;CZ45,1,0)+IF(CZ83&gt;CZ47,1,0)+IF(CZ83&gt;CZ49,1,0)+IF(CZ83&gt;CZ51,1,0)+IF(CZ83&gt;CZ53,1,0)+IF(CZ83&gt;CZ55,1,0)+IF(CZ83&gt;CZ57,1,0)+IF(CZ83&gt;CZ59,1,0)+IF(CZ83&gt;CZ61,1,0)+IF(CZ83&gt;CZ63,1,0)+IF(CZ83&gt;CZ65,1,0)+IF(CZ83&gt;CZ67,1,0)+IF(CZ83&gt;CZ69,1,0)+IF(CZ83&gt;CZ71,1,0)+IF(CZ83&gt;CZ73,1,0)+IF(CZ83&gt;CZ75,1,0)+IF(CZ83&gt;CZ77,1,0)+IF(CZ83&gt;CZ79,1,0)+IF(CZ83&gt;CZ81,1,0)+IF(CZ83&gt;CZ85,1,0)</f>
        <v>1</v>
      </c>
      <c r="DB83" s="57">
        <f>($C$6-DA83+1)*$BQ$65*AX83</f>
        <v>0</v>
      </c>
      <c r="DC83" s="55">
        <f>0+IF(AZ83&gt;0,1,0)+IF(BA83&gt;0,1,0)+IF(BB83&gt;0,1,0)+IF(BC83&gt;0,1,0)-IF(AZ83="X",1,0)-IF(BA83="X",1,0)-IF(BB83="X",1,0)-IF(BC83="X",1,0)-IF(AZ83="D",1,0)-IF(BA83="D",1,0)-IF(BB83="D",1,0)-IF(BC83="D",1,0)</f>
        <v>0</v>
      </c>
      <c r="DD83" s="56">
        <f>0+IF(AZ83="D",1,0)+IF(BA83="D",1,0)+IF(BB83="D",1,0)+IF(BC83="D",1,0)</f>
        <v>0</v>
      </c>
      <c r="DE83" s="56">
        <f>IF(OR(AZ83="X",AZ83="A"),$D$9,IF(AZ83="D",$D$10,AZ83))</f>
        <v>0</v>
      </c>
      <c r="DF83" s="56">
        <f>IF(OR(BA83="X",BA83="A"),$D$9,IF(BA83="D",$D$10,BA83))</f>
        <v>0</v>
      </c>
      <c r="DG83" s="56">
        <f>IF(OR(BB83="X",BB83="A"),$D$9,IF(BB83="D",$D$10,BB83))</f>
        <v>0</v>
      </c>
      <c r="DH83" s="56">
        <f>IF(OR(BC83="X",BC83="A"),$D$9,IF(BC83="D",$D$10,BC83))</f>
        <v>0</v>
      </c>
      <c r="DI83" s="56">
        <f>IF($D$65="",999999,IF(SUM(DE83:DH83)=0,999999,IF($EI$65=0,999999,IF(AND(DD83=$BP$10,$A$13=1),$D$13,IF(AND(DD83=$BP$10,$A$13=0),SUM(DE83:DH83),IF(AND(DC83&lt;$BP$12,$A$11=1),$D$11,IF(AND(DC83&lt;$BP$12,$A$11=0),SUM(DE83:DH83),SUM(DE83:DH83))))))))</f>
        <v>999999</v>
      </c>
      <c r="DJ83" s="56">
        <f>1+IF(DI83&gt;DI17,1,0)+IF(DI83&gt;DI19,1,0)+IF(DI83&gt;DI21,1,0)+IF(DI83&gt;DI23,1,0)+IF(DI83&gt;DI25,1,0)+IF(DI83&gt;DI27,1,0)+IF(DI83&gt;DI29,1,0)+IF(DI83&gt;DI31,1,0)+IF(DI83&gt;DI33,1,0)+IF(DI83&gt;DI35,1,0)+IF(DI83&gt;DI37,1,0)+IF(DI83&gt;DI39,1,0)+IF(DI83&gt;DI41,1,0)+IF(DI83&gt;DI43,1,0)+IF(DI83&gt;DI45,1,0)+IF(DI83&gt;DI47,1,0)+IF(DI83&gt;DI49,1,0)+IF(DI83&gt;DI51,1,0)+IF(DI83&gt;DI53,1,0)+IF(DI83&gt;DI55,1,0)+IF(DI83&gt;DI57,1,0)+IF(DI83&gt;DI59,1,0)+IF(DI83&gt;DI61,1,0)+IF(DI83&gt;DI63,1,0)+IF(DI83&gt;DI65,1,0)+IF(DI83&gt;DI67,1,0)+IF(DI83&gt;DI69,1,0)+IF(DI83&gt;DI71,1,0)+IF(DI83&gt;DI73,1,0)+IF(DI83&gt;DI75,1,0)+IF(DI83&gt;DI77,1,0)+IF(DI83&gt;DI79,1,0)+IF(DI83&gt;DI81,1,0)+IF(DI83&gt;DI85,1,0)</f>
        <v>1</v>
      </c>
      <c r="DK83" s="57">
        <f>($C$6-DJ83+1)*$BQ$65*BG83</f>
        <v>0</v>
      </c>
      <c r="DM83" s="11"/>
      <c r="DN83" s="69">
        <f>1+IF(DO83&lt;DO17,1)+IF(DO83&lt;DO19,1)+IF(DO83&lt;DO21,1)+IF(DO83&lt;DO23,1)+IF(DO83&lt;DO25,1)+IF(DO83&lt;DO27,1)+IF(DO83&lt;DO29,1)+IF(DO83&lt;DO31,1)+IF(DO83&lt;DO33,1)+IF(DO83&lt;DO35,1)+IF(DO83&lt;DO37,1)+IF(DO83&lt;DO39,1)+IF(DO83&lt;DO41,1)+IF(DO83&lt;DO43,1)+IF(DO83&lt;DO45,1)+IF(DO83&lt;DO47,1)+IF(DO83&lt;DO49,1)+IF(DO83&lt;DO51,1)+IF(DO83&lt;DO53,1)+IF(DO83&lt;DO55,1)+IF(DO83&lt;DO57,1)+IF(DO83&lt;DO59,1)+IF(DO83&lt;DO61,1)+IF(DO83&lt;DO63,1)+IF(DO83&lt;DO65,1)+IF(DO83&lt;DO67,1)+IF(DO83&lt;DO69,1)+IF(DO83&lt;DO71,1)+IF(DO83&lt;DO73,1)+IF(DO83&lt;DO75,1)+IF(DO83&lt;DO77,1)+IF(DO83&lt;DO79,1)+IF(DO83&lt;DO81,1)+IF(DO83&lt;DO85,1)</f>
        <v>2</v>
      </c>
      <c r="DO83" s="45">
        <f>DS83+0.34</f>
        <v>0.34</v>
      </c>
      <c r="DP83" s="7"/>
      <c r="DQ83" s="42">
        <f>DN83</f>
        <v>2</v>
      </c>
      <c r="DR83" s="8">
        <f>1+IF(DS83&lt;DS17,1)+IF(DS83&lt;DS19,1)+IF(DS83&lt;DS21,1)+IF(DS83&lt;DS23,1)+IF(DS83&lt;DS25,1)+IF(DS83&lt;DS27,1)+IF(DS83&lt;DS29,1)+IF(DS83&lt;DS31,1)+IF(DS83&lt;DS33,1)+IF(DS83&lt;DS35,1)+IF(DS83&lt;DS37,1)+IF(DS83&lt;DS39,1)+IF(DS83&lt;DS41,1)+IF(DS83&lt;DS43,1)+IF(DS83&lt;DS45,1)+IF(DS83&lt;DS47,1)+IF(DS83&lt;DS49,1)+IF(DS83&lt;DS51,1)+IF(DS83&lt;DS53,1)+IF(DS83&lt;DS55,1)+IF(DS83&lt;DS57,1)+IF(DS83&lt;DS59,1)+IF(DS83&lt;DS61,1)+IF(DS83&lt;DS63,1)+IF(DS83&lt;DS65,1)+IF(DS83&lt;DS67,1)+IF(DS83&lt;DS69,1)+IF(DS83&lt;DS71,1)+IF(DS83&lt;DS73,1)+IF(DS83&lt;DS75,1)+IF(DS83&lt;DS77,1)+IF(DS83&lt;DS79,1)+IF(DS83&lt;DS81,1)+IF(DS83&lt;DS85,1)</f>
        <v>1</v>
      </c>
      <c r="DS83" s="59">
        <f>(((DU83*10000000)+(500000-DV83)+(5000-EB83))*EI83)+IF(DT83="",0,1)</f>
        <v>0</v>
      </c>
      <c r="DT83" s="8">
        <f>IF(D83="","",D83)</f>
      </c>
      <c r="DU83" s="8">
        <f>SUM(V83,AE83,AN83,AW83,BF83)*EI83</f>
        <v>0</v>
      </c>
      <c r="DV83" s="8">
        <f>0+IF(BY83&lt;999999,BY83,0)+IF(CH83&lt;999999,CH83,0)+IF(CQ83&lt;999999,CQ83,0)+IF(CZ83&lt;999999,CZ83,0)+IF(DI83&lt;999999,DI83,0)*EI83</f>
        <v>0</v>
      </c>
      <c r="DW83" s="8">
        <f>BZ83*W83*EI83</f>
        <v>0</v>
      </c>
      <c r="DX83" s="8">
        <f>CI83*AF83*EI83</f>
        <v>0</v>
      </c>
      <c r="DY83" s="8">
        <f>CR83*AO83*EI83</f>
        <v>0</v>
      </c>
      <c r="DZ83" s="8">
        <f>DA83*AX83*EI83</f>
        <v>0</v>
      </c>
      <c r="EA83" s="8">
        <f>DJ83*BG83*EI83</f>
        <v>0</v>
      </c>
      <c r="EB83" s="8">
        <f>SUM(DW83:EA83)</f>
        <v>0</v>
      </c>
      <c r="EC83" s="8">
        <f>IF(0+(IF(Q83="X",1,0)+(IF(R83="X",1,0)+(IF(S83="X",1,0)+(IF(P83="X",1,0)))))&gt;=$BP$10,1,0)</f>
        <v>1</v>
      </c>
      <c r="ED83" s="8">
        <f>IF(0+(IF(Z83="X",1,0)+(IF(AA83="X",1,0)+(IF(AB83="X",1,0)+(IF(Y83="X",1,0)))))&gt;=$BP$10,1,0)</f>
        <v>1</v>
      </c>
      <c r="EE83" s="8">
        <f>IF(0+(IF(AI83="X",1,0)+(IF(AJ83="X",1,0)+(IF(AK83="X",1,0)+(IF(AH83="X",1,0)))))&gt;=$BP$10,1,0)</f>
        <v>1</v>
      </c>
      <c r="EF83" s="8">
        <f>IF(0+(IF(AR83="X",1,0)+(IF(AS83="X",1,0)+(IF(AT83="X",1,0)+(IF(AQ83="X",1,0)))))&gt;=$BP$10,1,0)</f>
        <v>1</v>
      </c>
      <c r="EG83" s="8">
        <f>IF(0+(IF(BA83="X",1,0)+(IF(BB83="X",1,0)+(IF(BC83="X",1,0)+(IF(AZ83="X",1,0)))))&gt;=$BP$10,1,0)</f>
        <v>1</v>
      </c>
      <c r="EH83" s="8">
        <f>SUM(EC83:EG83)*$A$15</f>
        <v>5</v>
      </c>
      <c r="EI83" s="8">
        <f>IF(EH83&gt;=2,0,BQ83)</f>
        <v>0</v>
      </c>
      <c r="EJ83" s="1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1"/>
      <c r="FU83" s="91"/>
      <c r="FV83" s="91"/>
      <c r="FW83" s="91"/>
      <c r="FX83" s="91"/>
      <c r="FY83" s="91"/>
      <c r="FZ83" s="91"/>
      <c r="GA83" s="91"/>
      <c r="GB83" s="91"/>
      <c r="GC83" s="91"/>
      <c r="GD83" s="91"/>
      <c r="GE83" s="91"/>
      <c r="GF83" s="91"/>
      <c r="GG83" s="91"/>
      <c r="GH83" s="91"/>
    </row>
    <row r="84" spans="1:190" ht="6"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DM84" s="6"/>
      <c r="DN84" s="6"/>
      <c r="DO84" s="6"/>
      <c r="DP84" s="6"/>
      <c r="DQ84" s="6"/>
      <c r="DR84" s="6"/>
      <c r="DS84" s="6"/>
      <c r="DT84" s="6"/>
      <c r="DU84" s="6"/>
      <c r="DV84" s="6"/>
      <c r="DW84" s="6"/>
      <c r="DX84" s="6"/>
      <c r="DY84" s="6"/>
      <c r="DZ84" s="6"/>
      <c r="EA84" s="6"/>
      <c r="EB84" s="6"/>
      <c r="EC84" s="6"/>
      <c r="ED84" s="6"/>
      <c r="EE84" s="6"/>
      <c r="EF84" s="6"/>
      <c r="EG84" s="6"/>
      <c r="EH84" s="6"/>
      <c r="EI84" s="6"/>
      <c r="EJ84" s="6"/>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row>
    <row r="85" spans="1:190" ht="13.5" thickBot="1">
      <c r="A85" s="20"/>
      <c r="B85" s="20"/>
      <c r="C85" s="37">
        <v>35</v>
      </c>
      <c r="D85" s="116"/>
      <c r="E85" s="116"/>
      <c r="F85" s="116"/>
      <c r="G85" s="116"/>
      <c r="H85" s="116"/>
      <c r="I85" s="116"/>
      <c r="J85" s="116"/>
      <c r="K85" s="116"/>
      <c r="L85" s="116"/>
      <c r="M85" s="116"/>
      <c r="N85" s="38"/>
      <c r="O85" s="20"/>
      <c r="P85" s="44"/>
      <c r="Q85" s="44"/>
      <c r="R85" s="44"/>
      <c r="S85" s="44"/>
      <c r="T85" s="39">
        <f>BY85</f>
        <v>999999</v>
      </c>
      <c r="U85" s="40">
        <f>BZ85*W85</f>
        <v>0</v>
      </c>
      <c r="V85" s="39">
        <f>CA85</f>
        <v>0</v>
      </c>
      <c r="W85" s="28">
        <f>IF(AND(P85="",Q85="",R85="",S85=""),0,1)*$EI$65</f>
        <v>0</v>
      </c>
      <c r="X85" s="38"/>
      <c r="Y85" s="44"/>
      <c r="Z85" s="44"/>
      <c r="AA85" s="44"/>
      <c r="AB85" s="44"/>
      <c r="AC85" s="39">
        <f>CH85</f>
        <v>999999</v>
      </c>
      <c r="AD85" s="40">
        <f>CI85*AF85</f>
        <v>0</v>
      </c>
      <c r="AE85" s="39">
        <f>CJ85</f>
        <v>0</v>
      </c>
      <c r="AF85" s="28">
        <f>IF(AND(Y85="",Z85="",AA85="",AB85=""),0,1)*$EI$65</f>
        <v>0</v>
      </c>
      <c r="AG85" s="38"/>
      <c r="AH85" s="44"/>
      <c r="AI85" s="44"/>
      <c r="AJ85" s="44"/>
      <c r="AK85" s="44"/>
      <c r="AL85" s="39">
        <f>CQ85</f>
        <v>999999</v>
      </c>
      <c r="AM85" s="40">
        <f>CR85*AO85</f>
        <v>0</v>
      </c>
      <c r="AN85" s="39">
        <f>CS85</f>
        <v>0</v>
      </c>
      <c r="AO85" s="28">
        <f>IF(AND(AH85="",AI85="",AJ85="",AK85=""),0,1)*$EI$65</f>
        <v>0</v>
      </c>
      <c r="AP85" s="38"/>
      <c r="AQ85" s="44"/>
      <c r="AR85" s="44"/>
      <c r="AS85" s="44"/>
      <c r="AT85" s="44"/>
      <c r="AU85" s="39">
        <f>CZ85</f>
        <v>999999</v>
      </c>
      <c r="AV85" s="40">
        <f>DA85*AX85</f>
        <v>0</v>
      </c>
      <c r="AW85" s="39">
        <f>DB85</f>
        <v>0</v>
      </c>
      <c r="AX85" s="28">
        <f>IF(AND(AQ85="",AR85="",AS85="",AT85=""),0,1)*$EI$65</f>
        <v>0</v>
      </c>
      <c r="AY85" s="38"/>
      <c r="AZ85" s="44"/>
      <c r="BA85" s="44"/>
      <c r="BB85" s="44"/>
      <c r="BC85" s="44"/>
      <c r="BD85" s="39">
        <f>DI85</f>
        <v>999999</v>
      </c>
      <c r="BE85" s="40">
        <f>DJ85*BG85</f>
        <v>0</v>
      </c>
      <c r="BF85" s="39">
        <f>DK85</f>
        <v>0</v>
      </c>
      <c r="BG85" s="28">
        <f>IF(AND(AZ85="",BA85="",BB85="",BC85=""),0,1)*$EI$65</f>
        <v>0</v>
      </c>
      <c r="BI85" s="41"/>
      <c r="BJ85" s="41"/>
      <c r="BK85" s="41"/>
      <c r="BL85" s="41"/>
      <c r="BM85" s="41"/>
      <c r="BN85" s="41"/>
      <c r="BO85" s="41"/>
      <c r="BP85" s="41"/>
      <c r="BQ85" s="22">
        <f>IF($BP$13&lt;=18,0,IF(D85="",0,1))</f>
        <v>0</v>
      </c>
      <c r="BS85" s="55">
        <f>0+IF(P85&gt;0,1,0)+IF(Q85&gt;0,1,0)+IF(R85&gt;0,1,0)+IF(S85&gt;0,1,0)-IF(P85="X",1,0)-IF(Q85="X",1,0)-IF(R85="X",1,0)-IF(S85="X",1,0)-IF(P85="D",1,0)-IF(Q85="D",1,0)-IF(R85="D",1,0)-IF(S85="D",1,0)</f>
        <v>0</v>
      </c>
      <c r="BT85" s="56">
        <f>0+IF(P85="D",1,0)+IF(Q85="D",1,0)+IF(R85="D",1,0)+IF(S85="D",1,0)</f>
        <v>0</v>
      </c>
      <c r="BU85" s="56">
        <f>IF(OR(P85="X",P85="A"),$D$9,IF(P85="D",$D$10,P85))</f>
        <v>0</v>
      </c>
      <c r="BV85" s="56">
        <f>IF(OR(Q85="X",Q85="A"),$D$9,IF(Q85="D",$D$10,Q85))</f>
        <v>0</v>
      </c>
      <c r="BW85" s="56">
        <f>IF(OR(R85="X",R85="A"),$D$9,IF(R85="D",$D$10,R85))</f>
        <v>0</v>
      </c>
      <c r="BX85" s="56">
        <f>IF(OR(S85="X",S85="A"),$D$9,IF(S85="D",$D$10,S85))</f>
        <v>0</v>
      </c>
      <c r="BY85" s="56">
        <f>IF($D$65="",999999,IF(SUM(BU85:BX85)=0,999999,IF($EI$65=0,999999,IF(AND(BT85=$BP$10,$A$13=1),$D$13,IF(AND(BT85=$BP$10,$A$13=0),SUM(BU85:BX85),IF(AND(BS85&lt;$BP$12,$A$11=1),$D$11,IF(AND(BS85&lt;$BP$12,$A$11=0),SUM(BU85:BX85),SUM(BU85:BX85))))))))</f>
        <v>999999</v>
      </c>
      <c r="BZ85" s="56">
        <f>1+IF(BY85&gt;BY17,1,0)+IF(BY85&gt;BY19,1,0)+IF(BY85&gt;BY21,1,0)+IF(BY85&gt;BY23,1,0)+IF(BY85&gt;BY25,1,0)+IF(BY85&gt;BY27,1,0)+IF(BY85&gt;BY29,1,0)+IF(BY85&gt;BY31,1,0)+IF(BY85&gt;BY33,1,0)+IF(BY85&gt;BY35,1,0)+IF(BY85&gt;BY37,1,0)+IF(BY85&gt;BY39,1,0)+IF(BY85&gt;BY41,1,0)+IF(BY85&gt;BY43,1,0)+IF(BY85&gt;BY45,1,0)+IF(BY85&gt;BY47,1,0)+IF(BY85&gt;BY49,1,0)+IF(BY85&gt;BY51,1,0)+IF(BY85&gt;BY53,1,0)+IF(BY85&gt;BY55,1,0)+IF(BY85&gt;BY57,1,0)+IF(BY85&gt;BY59,1,0)+IF(BY85&gt;BY61,1,0)+IF(BY85&gt;BY63,1,0)+IF(BY85&gt;BY65,1,0)+IF(BY85&gt;BY67,1,0)+IF(BY85&gt;BY69,1,0)+IF(BY85&gt;BY71,1,0)+IF(BY85&gt;BY73,1,0)+IF(BY85&gt;BY75,1,0)+IF(BY85&gt;BY77,1,0)+IF(BY85&gt;BY79,1,0)+IF(BY85&gt;BY81,1,0)+IF(BY85&gt;BY83,1,0)</f>
        <v>1</v>
      </c>
      <c r="CA85" s="57">
        <f>($C$6-BZ85+1)*$BQ$65*W85</f>
        <v>0</v>
      </c>
      <c r="CB85" s="55">
        <f>0+IF(Y85&gt;0,1,0)+IF(Z85&gt;0,1,0)+IF(AA85&gt;0,1,0)+IF(AB85&gt;0,1,0)-IF(Y85="X",1,0)-IF(Z85="X",1,0)-IF(AA85="X",1,0)-IF(AB85="X",1,0)-IF(Y85="D",1,0)-IF(Z85="D",1,0)-IF(AA85="D",1,0)-IF(AB85="D",1,0)</f>
        <v>0</v>
      </c>
      <c r="CC85" s="56">
        <f>0+IF(Y85="D",1,0)+IF(Z85="D",1,0)+IF(AA85="D",1,0)+IF(AB85="D",1,0)</f>
        <v>0</v>
      </c>
      <c r="CD85" s="56">
        <f>IF(OR(Y85="X",Y85="A"),$D$9,IF(Y85="D",$D$10,Y85))</f>
        <v>0</v>
      </c>
      <c r="CE85" s="56">
        <f>IF(OR(Z85="X",Z85="A"),$D$9,IF(Z85="D",$D$10,Z85))</f>
        <v>0</v>
      </c>
      <c r="CF85" s="56">
        <f>IF(OR(AA85="X",AA85="A"),$D$9,IF(AA85="D",$D$10,AA85))</f>
        <v>0</v>
      </c>
      <c r="CG85" s="56">
        <f>IF(OR(AB85="X",AB85="A"),$D$9,IF(AB85="D",$D$10,AB85))</f>
        <v>0</v>
      </c>
      <c r="CH85" s="56">
        <f>IF($D$65="",999999,IF(SUM(CD85:CG85)=0,999999,IF($EI$65=0,999999,IF(AND(CC85=$BP$10,$A$13=1),$D$13,IF(AND(CC85=$BP$10,$A$13=0),SUM(CD85:CG85),IF(AND(CB85&lt;$BP$12,$A$11=1),$D$11,IF(AND(CB85&lt;$BP$12,$A$11=0),SUM(CD85:CG85),SUM(CD85:CG85))))))))</f>
        <v>999999</v>
      </c>
      <c r="CI85" s="56">
        <f>1+IF(CH85&gt;CH17,1,0)+IF(CH85&gt;CH19,1,0)+IF(CH85&gt;CH21,1,0)+IF(CH85&gt;CH23,1,0)+IF(CH85&gt;CH25,1,0)+IF(CH85&gt;CH27,1,0)+IF(CH85&gt;CH29,1,0)+IF(CH85&gt;CH31,1,0)+IF(CH85&gt;CH33,1,0)+IF(CH85&gt;CH35,1,0)+IF(CH85&gt;CH37,1,0)+IF(CH85&gt;CH39,1,0)+IF(CH85&gt;CH41,1,0)+IF(CH85&gt;CH43,1,0)+IF(CH85&gt;CH45,1,0)+IF(CH85&gt;CH47,1,0)+IF(CH85&gt;CH49,1,0)+IF(CH85&gt;CH51,1,0)+IF(CH85&gt;CH53,1,0)+IF(CH85&gt;CH55,1,0)+IF(CH85&gt;CH57,1,0)+IF(CH85&gt;CH59,1,0)+IF(CH85&gt;CH61,1,0)+IF(CH85&gt;CH63,1,0)+IF(CH85&gt;CH65,1,0)+IF(CH85&gt;CH67,1,0)+IF(CH85&gt;CH69,1,0)+IF(CH85&gt;CH71,1,0)+IF(CH85&gt;CH73,1,0)+IF(CH85&gt;CH75,1,0)+IF(CH85&gt;CH77,1,0)+IF(CH85&gt;CH79,1,0)+IF(CH85&gt;CH81,1,0)+IF(CH85&gt;CH83,1,0)</f>
        <v>1</v>
      </c>
      <c r="CJ85" s="57">
        <f>($C$6-CI85+1)*$BQ$65*AF85</f>
        <v>0</v>
      </c>
      <c r="CK85" s="55">
        <f>0+IF(AH85&gt;0,1,0)+IF(AI85&gt;0,1,0)+IF(AJ85&gt;0,1,0)+IF(AK85&gt;0,1,0)-IF(AH85="X",1,0)-IF(AI85="X",1,0)-IF(AJ85="X",1,0)-IF(AK85="X",1,0)-IF(AH85="D",1,0)-IF(AI85="D",1,0)-IF(AJ85="D",1,0)-IF(AK85="D",1,0)</f>
        <v>0</v>
      </c>
      <c r="CL85" s="56">
        <f>0+IF(AH85="D",1,0)+IF(AI85="D",1,0)+IF(AJ85="D",1,0)+IF(AK85="D",1,0)</f>
        <v>0</v>
      </c>
      <c r="CM85" s="56">
        <f>IF(OR(AH85="X",AH85="A"),$D$9,IF(AH85="D",$D$10,AH85))</f>
        <v>0</v>
      </c>
      <c r="CN85" s="56">
        <f>IF(OR(AI85="X",AI85="A"),$D$9,IF(AI85="D",$D$10,AI85))</f>
        <v>0</v>
      </c>
      <c r="CO85" s="56">
        <f>IF(OR(AJ85="X",AJ85="A"),$D$9,IF(AJ85="D",$D$10,AJ85))</f>
        <v>0</v>
      </c>
      <c r="CP85" s="56">
        <f>IF(OR(AK85="X",AK85="A"),$D$9,IF(AK85="D",$D$10,AK85))</f>
        <v>0</v>
      </c>
      <c r="CQ85" s="56">
        <f>IF($D$65="",999999,IF(SUM(CM85:CP85)=0,999999,IF($EI$65=0,999999,IF(AND(CL85=$BP$10,$A$13=1),$D$13,IF(AND(CL85=$BP$10,$A$13=0),SUM(CM85:CP85),IF(AND(CK85&lt;$BP$12,$A$11=1),$D$11,IF(AND(CK85&lt;$BP$12,$A$11=0),SUM(CM85:CP85),SUM(CM85:CP85))))))))</f>
        <v>999999</v>
      </c>
      <c r="CR85" s="56">
        <f>1+IF(CQ85&gt;CQ17,1,0)+IF(CQ85&gt;CQ19,1,0)+IF(CQ85&gt;CQ21,1,0)+IF(CQ85&gt;CQ23,1,0)+IF(CQ85&gt;CQ25,1,0)+IF(CQ85&gt;CQ27,1,0)+IF(CQ85&gt;CQ29,1,0)+IF(CQ85&gt;CQ31,1,0)+IF(CQ85&gt;CQ33,1,0)+IF(CQ85&gt;CQ35,1,0)+IF(CQ85&gt;CQ37,1,0)+IF(CQ85&gt;CQ39,1,0)+IF(CQ85&gt;CQ41,1,0)+IF(CQ85&gt;CQ43,1,0)+IF(CQ85&gt;CQ45,1,0)+IF(CQ85&gt;CQ47,1,0)+IF(CQ85&gt;CQ49,1,0)+IF(CQ85&gt;CQ51,1,0)+IF(CQ85&gt;CQ53,1,0)+IF(CQ85&gt;CQ55,1,0)+IF(CQ85&gt;CQ57,1,0)+IF(CQ85&gt;CQ59,1,0)+IF(CQ85&gt;CQ61,1,0)+IF(CQ85&gt;CQ63,1,0)+IF(CQ85&gt;CQ65,1,0)+IF(CQ85&gt;CQ67,1,0)+IF(CQ85&gt;CQ69,1,0)+IF(CQ85&gt;CQ71,1,0)+IF(CQ85&gt;CQ73,1,0)+IF(CQ85&gt;CQ75,1,0)+IF(CQ85&gt;CQ77,1,0)+IF(CQ85&gt;CQ79,1,0)+IF(CQ85&gt;CQ81,1,0)+IF(CQ85&gt;CQ83,1,0)</f>
        <v>1</v>
      </c>
      <c r="CS85" s="57">
        <f>($C$6-CR85+1)*$BQ$65*AO85</f>
        <v>0</v>
      </c>
      <c r="CT85" s="55">
        <f>0+IF(AQ85&gt;0,1,0)+IF(AR85&gt;0,1,0)+IF(AS85&gt;0,1,0)+IF(AT85&gt;0,1,0)-IF(AQ85="X",1,0)-IF(AR85="X",1,0)-IF(AS85="X",1,0)-IF(AT85="X",1,0)-IF(AQ85="D",1,0)-IF(AR85="D",1,0)-IF(AS85="D",1,0)-IF(AT85="D",1,0)</f>
        <v>0</v>
      </c>
      <c r="CU85" s="56">
        <f>0+IF(AQ85="D",1,0)+IF(AR85="D",1,0)+IF(AS85="D",1,0)+IF(AT85="D",1,0)</f>
        <v>0</v>
      </c>
      <c r="CV85" s="56">
        <f>IF(OR(AQ85="X",AQ85="A"),$D$9,IF(AQ85="D",$D$10,AQ85))</f>
        <v>0</v>
      </c>
      <c r="CW85" s="56">
        <f>IF(OR(AR85="X",AR85="A"),$D$9,IF(AR85="D",$D$10,AR85))</f>
        <v>0</v>
      </c>
      <c r="CX85" s="56">
        <f>IF(OR(AS85="X",AS85="A"),$D$9,IF(AS85="D",$D$10,AS85))</f>
        <v>0</v>
      </c>
      <c r="CY85" s="56">
        <f>IF(OR(AT85="X",AT85="A"),$D$9,IF(AT85="D",$D$10,AT85))</f>
        <v>0</v>
      </c>
      <c r="CZ85" s="56">
        <f>IF($D$65="",999999,IF(SUM(CV85:CY85)=0,999999,IF($EI$65=0,999999,IF(AND(CU85=$BP$10,$A$13=1),$D$13,IF(AND(CU85=$BP$10,$A$13=0),SUM(CV85:CY85),IF(AND(CT85&lt;$BP$12,$A$11=1),$D$11,IF(AND(CT85&lt;$BP$12,$A$11=0),SUM(CV85:CY85),SUM(CV85:CY85))))))))</f>
        <v>999999</v>
      </c>
      <c r="DA85" s="56">
        <f>1+IF(CZ85&gt;CZ17,1,0)+IF(CZ85&gt;CZ19,1,0)+IF(CZ85&gt;CZ21,1,0)+IF(CZ85&gt;CZ23,1,0)+IF(CZ85&gt;CZ25,1,0)+IF(CZ85&gt;CZ27,1,0)+IF(CZ85&gt;CZ29,1,0)+IF(CZ85&gt;CZ31,1,0)+IF(CZ85&gt;CZ33,1,0)+IF(CZ85&gt;CZ35,1,0)+IF(CZ85&gt;CZ37,1,0)+IF(CZ85&gt;CZ39,1,0)+IF(CZ85&gt;CZ41,1,0)+IF(CZ85&gt;CZ43,1,0)+IF(CZ85&gt;CZ45,1,0)+IF(CZ85&gt;CZ47,1,0)+IF(CZ85&gt;CZ49,1,0)+IF(CZ85&gt;CZ51,1,0)+IF(CZ85&gt;CZ53,1,0)+IF(CZ85&gt;CZ55,1,0)+IF(CZ85&gt;CZ57,1,0)+IF(CZ85&gt;CZ59,1,0)+IF(CZ85&gt;CZ61,1,0)+IF(CZ85&gt;CZ63,1,0)+IF(CZ85&gt;CZ65,1,0)+IF(CZ85&gt;CZ67,1,0)+IF(CZ85&gt;CZ69,1,0)+IF(CZ85&gt;CZ71,1,0)+IF(CZ85&gt;CZ73,1,0)+IF(CZ85&gt;CZ75,1,0)+IF(CZ85&gt;CZ77,1,0)+IF(CZ85&gt;CZ79,1,0)+IF(CZ85&gt;CZ81,1,0)+IF(CZ85&gt;CZ83,1,0)</f>
        <v>1</v>
      </c>
      <c r="DB85" s="57">
        <f>($C$6-DA85+1)*$BQ$65*AX85</f>
        <v>0</v>
      </c>
      <c r="DC85" s="55">
        <f>0+IF(AZ85&gt;0,1,0)+IF(BA85&gt;0,1,0)+IF(BB85&gt;0,1,0)+IF(BC85&gt;0,1,0)-IF(AZ85="X",1,0)-IF(BA85="X",1,0)-IF(BB85="X",1,0)-IF(BC85="X",1,0)-IF(AZ85="D",1,0)-IF(BA85="D",1,0)-IF(BB85="D",1,0)-IF(BC85="D",1,0)</f>
        <v>0</v>
      </c>
      <c r="DD85" s="56">
        <f>0+IF(AZ85="D",1,0)+IF(BA85="D",1,0)+IF(BB85="D",1,0)+IF(BC85="D",1,0)</f>
        <v>0</v>
      </c>
      <c r="DE85" s="56">
        <f>IF(OR(AZ85="X",AZ85="A"),$D$9,IF(AZ85="D",$D$10,AZ85))</f>
        <v>0</v>
      </c>
      <c r="DF85" s="56">
        <f>IF(OR(BA85="X",BA85="A"),$D$9,IF(BA85="D",$D$10,BA85))</f>
        <v>0</v>
      </c>
      <c r="DG85" s="56">
        <f>IF(OR(BB85="X",BB85="A"),$D$9,IF(BB85="D",$D$10,BB85))</f>
        <v>0</v>
      </c>
      <c r="DH85" s="56">
        <f>IF(OR(BC85="X",BC85="A"),$D$9,IF(BC85="D",$D$10,BC85))</f>
        <v>0</v>
      </c>
      <c r="DI85" s="56">
        <f>IF($D$65="",999999,IF(SUM(DE85:DH85)=0,999999,IF($EI$65=0,999999,IF(AND(DD85=$BP$10,$A$13=1),$D$13,IF(AND(DD85=$BP$10,$A$13=0),SUM(DE85:DH85),IF(AND(DC85&lt;$BP$12,$A$11=1),$D$11,IF(AND(DC85&lt;$BP$12,$A$11=0),SUM(DE85:DH85),SUM(DE85:DH85))))))))</f>
        <v>999999</v>
      </c>
      <c r="DJ85" s="56">
        <f>1+IF(DI85&gt;DI17,1,0)+IF(DI85&gt;DI19,1,0)+IF(DI85&gt;DI21,1,0)+IF(DI85&gt;DI23,1,0)+IF(DI85&gt;DI25,1,0)+IF(DI85&gt;DI27,1,0)+IF(DI85&gt;DI29,1,0)+IF(DI85&gt;DI31,1,0)+IF(DI85&gt;DI33,1,0)+IF(DI85&gt;DI35,1,0)+IF(DI85&gt;DI37,1,0)+IF(DI85&gt;DI39,1,0)+IF(DI85&gt;DI41,1,0)+IF(DI85&gt;DI43,1,0)+IF(DI85&gt;DI45,1,0)+IF(DI85&gt;DI47,1,0)+IF(DI85&gt;DI49,1,0)+IF(DI85&gt;DI51,1,0)+IF(DI85&gt;DI53,1,0)+IF(DI85&gt;DI55,1,0)+IF(DI85&gt;DI57,1,0)+IF(DI85&gt;DI59,1,0)+IF(DI85&gt;DI61,1,0)+IF(DI85&gt;DI63,1,0)+IF(DI85&gt;DI65,1,0)+IF(DI85&gt;DI67,1,0)+IF(DI85&gt;DI69,1,0)+IF(DI85&gt;DI71,1,0)+IF(DI85&gt;DI73,1,0)+IF(DI85&gt;DI75,1,0)+IF(DI85&gt;DI77,1,0)+IF(DI85&gt;DI79,1,0)+IF(DI85&gt;DI81,1,0)+IF(DI85&gt;DI83,1,0)</f>
        <v>1</v>
      </c>
      <c r="DK85" s="57">
        <f>($C$6-DJ85+1)*$BQ$65*BG85</f>
        <v>0</v>
      </c>
      <c r="DM85" s="11"/>
      <c r="DN85" s="69">
        <f>1+IF(DO85&lt;DO17,1)+IF(DO85&lt;DO19,1)+IF(DO85&lt;DO21,1)+IF(DO85&lt;DO23,1)+IF(DO85&lt;DO25,1)+IF(DO85&lt;DO27,1)+IF(DO85&lt;DO29,1)+IF(DO85&lt;DO31,1)+IF(DO85&lt;DO33,1)+IF(DO85&lt;DO35,1)+IF(DO85&lt;DO37,1)+IF(DO85&lt;DO39,1)+IF(DO85&lt;DO41,1)+IF(DO85&lt;DO43,1)+IF(DO85&lt;DO45,1)+IF(DO85&lt;DO47,1)+IF(DO85&lt;DO49,1)+IF(DO85&lt;DO51,1)+IF(DO85&lt;DO53,1)+IF(DO85&lt;DO55,1)+IF(DO85&lt;DO57,1)+IF(DO85&lt;DO59,1)+IF(DO85&lt;DO61,1)+IF(DO85&lt;DO63,1)+IF(DO85&lt;DO65,1)+IF(DO85&lt;DO67,1)+IF(DO85&lt;DO69,1)+IF(DO85&lt;DO71,1)+IF(DO85&lt;DO73,1)+IF(DO85&lt;DO75,1)+IF(DO85&lt;DO77,1)+IF(DO85&lt;DO79,1)+IF(DO85&lt;DO81,1)+IF(DO85&lt;DO83,1)</f>
        <v>1</v>
      </c>
      <c r="DO85" s="45">
        <f>DS85+0.35</f>
        <v>0.35</v>
      </c>
      <c r="DP85" s="7"/>
      <c r="DQ85" s="42">
        <f>DN85</f>
        <v>1</v>
      </c>
      <c r="DR85" s="8">
        <f>1+IF(DS85&lt;DS17,1)+IF(DS85&lt;DS19,1)+IF(DS85&lt;DS21,1)+IF(DS85&lt;DS23,1)+IF(DS85&lt;DS25,1)+IF(DS85&lt;DS27,1)+IF(DS85&lt;DS29,1)+IF(DS85&lt;DS31,1)+IF(DS85&lt;DS33,1)+IF(DS85&lt;DS35,1)+IF(DS85&lt;DS37,1)+IF(DS85&lt;DS39,1)+IF(DS85&lt;DS41,1)+IF(DS85&lt;DS43,1)+IF(DS85&lt;DS45,1)+IF(DS85&lt;DS47,1)+IF(DS85&lt;DS49,1)+IF(DS85&lt;DS51,1)+IF(DS85&lt;DS53,1)+IF(DS85&lt;DS55,1)+IF(DS85&lt;DS57,1)+IF(DS85&lt;DS59,1)+IF(DS85&lt;DS61,1)+IF(DS85&lt;DS63,1)+IF(DS85&lt;DS65,1)+IF(DS85&lt;DS67,1)+IF(DS85&lt;DS69,1)+IF(DS85&lt;DS71,1)+IF(DS85&lt;DS73,1)+IF(DS85&lt;DS75,1)+IF(DS85&lt;DS77,1)+IF(DS85&lt;DS79,1)+IF(DS85&lt;DS81,1)+IF(DS85&lt;DS83,1)</f>
        <v>1</v>
      </c>
      <c r="DS85" s="59">
        <f>(((DU85*10000000)+(500000-DV85)+(5000-EB85))*EI85)+IF(DT85="",0,1)</f>
        <v>0</v>
      </c>
      <c r="DT85" s="8">
        <f>IF(D85="","",D85)</f>
      </c>
      <c r="DU85" s="8">
        <f>SUM(V85,AE85,AN85,AW85,BF85)*EI85</f>
        <v>0</v>
      </c>
      <c r="DV85" s="8">
        <f>0+IF(BY85&lt;999999,BY85,0)+IF(CH85&lt;999999,CH85,0)+IF(CQ85&lt;999999,CQ85,0)+IF(CZ85&lt;999999,CZ85,0)+IF(DI85&lt;999999,DI85,0)*EI85</f>
        <v>0</v>
      </c>
      <c r="DW85" s="8">
        <f>BZ85*W85*EI85</f>
        <v>0</v>
      </c>
      <c r="DX85" s="8">
        <f>CI85*AF85*EI85</f>
        <v>0</v>
      </c>
      <c r="DY85" s="8">
        <f>CR85*AO85*EI85</f>
        <v>0</v>
      </c>
      <c r="DZ85" s="8">
        <f>DA85*AX85*EI85</f>
        <v>0</v>
      </c>
      <c r="EA85" s="8">
        <f>DJ85*BG85*EI85</f>
        <v>0</v>
      </c>
      <c r="EB85" s="8">
        <f>SUM(DW85:EA85)</f>
        <v>0</v>
      </c>
      <c r="EC85" s="8">
        <f>IF(0+(IF(Q85="X",1,0)+(IF(R85="X",1,0)+(IF(S85="X",1,0)+(IF(P85="X",1,0)))))&gt;=$BP$10,1,0)</f>
        <v>1</v>
      </c>
      <c r="ED85" s="8">
        <f>IF(0+(IF(Z85="X",1,0)+(IF(AA85="X",1,0)+(IF(AB85="X",1,0)+(IF(Y85="X",1,0)))))&gt;=$BP$10,1,0)</f>
        <v>1</v>
      </c>
      <c r="EE85" s="8">
        <f>IF(0+(IF(AI85="X",1,0)+(IF(AJ85="X",1,0)+(IF(AK85="X",1,0)+(IF(AH85="X",1,0)))))&gt;=$BP$10,1,0)</f>
        <v>1</v>
      </c>
      <c r="EF85" s="8">
        <f>IF(0+(IF(AR85="X",1,0)+(IF(AS85="X",1,0)+(IF(AT85="X",1,0)+(IF(AQ85="X",1,0)))))&gt;=$BP$10,1,0)</f>
        <v>1</v>
      </c>
      <c r="EG85" s="8">
        <f>IF(0+(IF(BA85="X",1,0)+(IF(BB85="X",1,0)+(IF(BC85="X",1,0)+(IF(AZ85="X",1,0)))))&gt;=$BP$10,1,0)</f>
        <v>1</v>
      </c>
      <c r="EH85" s="8">
        <f>SUM(EC85:EG85)*$A$15</f>
        <v>5</v>
      </c>
      <c r="EI85" s="8">
        <f>IF(EH85&gt;=2,0,BQ85)</f>
        <v>0</v>
      </c>
      <c r="EJ85" s="12"/>
      <c r="EK85" s="92"/>
      <c r="EL85" s="92"/>
      <c r="EM85" s="92"/>
      <c r="EN85" s="92"/>
      <c r="EO85" s="92"/>
      <c r="EP85" s="92"/>
      <c r="EQ85" s="92"/>
      <c r="ER85" s="92"/>
      <c r="ES85" s="92"/>
      <c r="ET85" s="92"/>
      <c r="EU85" s="92"/>
      <c r="EV85" s="92"/>
      <c r="EW85" s="92"/>
      <c r="EX85" s="92"/>
      <c r="EY85" s="92"/>
      <c r="EZ85" s="92"/>
      <c r="FA85" s="92"/>
      <c r="FB85" s="92"/>
      <c r="FC85" s="92"/>
      <c r="FD85" s="92"/>
      <c r="FE85" s="92"/>
      <c r="FF85" s="92"/>
      <c r="FG85" s="92"/>
      <c r="FH85" s="92"/>
      <c r="FI85" s="92"/>
      <c r="FJ85" s="92"/>
      <c r="FK85" s="92"/>
      <c r="FL85" s="92"/>
      <c r="FM85" s="92"/>
      <c r="FN85" s="92"/>
      <c r="FO85" s="92"/>
      <c r="FP85" s="92"/>
      <c r="FQ85" s="92"/>
      <c r="FR85" s="92"/>
      <c r="FS85" s="92"/>
      <c r="FT85" s="91"/>
      <c r="FU85" s="91"/>
      <c r="FV85" s="91"/>
      <c r="FW85" s="91"/>
      <c r="FX85" s="91"/>
      <c r="FY85" s="91"/>
      <c r="FZ85" s="91"/>
      <c r="GA85" s="91"/>
      <c r="GB85" s="91"/>
      <c r="GC85" s="91"/>
      <c r="GD85" s="91"/>
      <c r="GE85" s="91"/>
      <c r="GF85" s="91"/>
      <c r="GG85" s="91"/>
      <c r="GH85" s="91"/>
    </row>
    <row r="86" spans="1:190" ht="12.7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DM86" s="6"/>
      <c r="DN86" s="6"/>
      <c r="DO86" s="6"/>
      <c r="DP86" s="6"/>
      <c r="DQ86" s="6"/>
      <c r="DR86" s="6"/>
      <c r="DS86" s="6"/>
      <c r="DT86" s="6"/>
      <c r="DU86" s="6"/>
      <c r="DV86" s="6"/>
      <c r="DW86" s="6"/>
      <c r="DX86" s="6"/>
      <c r="DY86" s="6"/>
      <c r="DZ86" s="6"/>
      <c r="EA86" s="6"/>
      <c r="EB86" s="6"/>
      <c r="EC86" s="6"/>
      <c r="ED86" s="6"/>
      <c r="EE86" s="6"/>
      <c r="EF86" s="6"/>
      <c r="EG86" s="6"/>
      <c r="EH86" s="6"/>
      <c r="EI86" s="6"/>
      <c r="EJ86" s="6"/>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row>
    <row r="87" spans="1:190" ht="13.5" thickBo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DM87" s="6"/>
      <c r="DN87" s="6"/>
      <c r="DO87" s="6"/>
      <c r="DP87" s="6"/>
      <c r="DQ87" s="6"/>
      <c r="DR87" s="6"/>
      <c r="DS87" s="6"/>
      <c r="DT87" s="6"/>
      <c r="DU87" s="6"/>
      <c r="DV87" s="6"/>
      <c r="DW87" s="6"/>
      <c r="DX87" s="6"/>
      <c r="DY87" s="6"/>
      <c r="DZ87" s="6"/>
      <c r="EA87" s="6"/>
      <c r="EB87" s="6"/>
      <c r="EC87" s="6"/>
      <c r="ED87" s="6"/>
      <c r="EE87" s="6"/>
      <c r="EF87" s="6"/>
      <c r="EG87" s="6"/>
      <c r="EH87" s="6"/>
      <c r="EI87" s="6"/>
      <c r="EJ87" s="6"/>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91"/>
      <c r="FV87" s="91"/>
      <c r="FW87" s="91"/>
      <c r="FX87" s="91"/>
      <c r="FY87" s="91"/>
      <c r="FZ87" s="91"/>
      <c r="GA87" s="91"/>
      <c r="GB87" s="91"/>
      <c r="GC87" s="91"/>
      <c r="GD87" s="91"/>
      <c r="GE87" s="91"/>
      <c r="GF87" s="91"/>
      <c r="GG87" s="91"/>
      <c r="GH87" s="91"/>
    </row>
    <row r="88" spans="1:59" ht="12.75">
      <c r="A88" s="20"/>
      <c r="B88" s="20"/>
      <c r="C88" s="142" t="s">
        <v>73</v>
      </c>
      <c r="D88" s="143"/>
      <c r="E88" s="143"/>
      <c r="F88" s="143"/>
      <c r="G88" s="143"/>
      <c r="H88" s="143"/>
      <c r="I88" s="143"/>
      <c r="J88" s="143"/>
      <c r="K88" s="143"/>
      <c r="L88" s="143"/>
      <c r="M88" s="143"/>
      <c r="N88" s="144"/>
      <c r="O88" s="20"/>
      <c r="P88" s="132" t="s">
        <v>77</v>
      </c>
      <c r="Q88" s="133"/>
      <c r="R88" s="133"/>
      <c r="S88" s="133"/>
      <c r="T88" s="133"/>
      <c r="U88" s="133"/>
      <c r="V88" s="134"/>
      <c r="W88" s="20"/>
      <c r="X88" s="132" t="s">
        <v>78</v>
      </c>
      <c r="Y88" s="133"/>
      <c r="Z88" s="133"/>
      <c r="AA88" s="133"/>
      <c r="AB88" s="133"/>
      <c r="AC88" s="133"/>
      <c r="AD88" s="133"/>
      <c r="AE88" s="133"/>
      <c r="AF88" s="133"/>
      <c r="AG88" s="133"/>
      <c r="AH88" s="133"/>
      <c r="AI88" s="133"/>
      <c r="AJ88" s="133"/>
      <c r="AK88" s="133"/>
      <c r="AL88" s="133"/>
      <c r="AM88" s="133"/>
      <c r="AN88" s="134"/>
      <c r="AO88" s="20"/>
      <c r="AP88" s="20"/>
      <c r="AQ88" s="20"/>
      <c r="AR88" s="20"/>
      <c r="AS88" s="20"/>
      <c r="AT88" s="20"/>
      <c r="AU88" s="20"/>
      <c r="AV88" s="20"/>
      <c r="AW88" s="20"/>
      <c r="AX88" s="20"/>
      <c r="AY88" s="20"/>
      <c r="AZ88" s="20"/>
      <c r="BA88" s="20"/>
      <c r="BB88" s="20"/>
      <c r="BC88" s="20"/>
      <c r="BD88" s="20"/>
      <c r="BE88" s="20"/>
      <c r="BF88" s="20"/>
      <c r="BG88" s="20"/>
    </row>
    <row r="89" spans="1:59" ht="12.75">
      <c r="A89" s="20"/>
      <c r="B89" s="20"/>
      <c r="C89" s="145"/>
      <c r="D89" s="146"/>
      <c r="E89" s="146"/>
      <c r="F89" s="146"/>
      <c r="G89" s="146"/>
      <c r="H89" s="146"/>
      <c r="I89" s="146"/>
      <c r="J89" s="146"/>
      <c r="K89" s="146"/>
      <c r="L89" s="146"/>
      <c r="M89" s="146"/>
      <c r="N89" s="147"/>
      <c r="O89" s="20"/>
      <c r="P89" s="135"/>
      <c r="Q89" s="136"/>
      <c r="R89" s="136"/>
      <c r="S89" s="136"/>
      <c r="T89" s="136"/>
      <c r="U89" s="136"/>
      <c r="V89" s="137"/>
      <c r="W89" s="20"/>
      <c r="X89" s="135"/>
      <c r="Y89" s="136"/>
      <c r="Z89" s="136"/>
      <c r="AA89" s="136"/>
      <c r="AB89" s="136"/>
      <c r="AC89" s="136"/>
      <c r="AD89" s="136"/>
      <c r="AE89" s="136"/>
      <c r="AF89" s="136"/>
      <c r="AG89" s="136"/>
      <c r="AH89" s="136"/>
      <c r="AI89" s="136"/>
      <c r="AJ89" s="136"/>
      <c r="AK89" s="136"/>
      <c r="AL89" s="136"/>
      <c r="AM89" s="136"/>
      <c r="AN89" s="137"/>
      <c r="AO89" s="20"/>
      <c r="AP89" s="20"/>
      <c r="AQ89" s="20"/>
      <c r="AR89" s="20"/>
      <c r="AS89" s="20"/>
      <c r="AT89" s="20"/>
      <c r="AU89" s="20"/>
      <c r="AV89" s="20"/>
      <c r="AW89" s="20"/>
      <c r="AX89" s="20"/>
      <c r="AY89" s="20"/>
      <c r="AZ89" s="20"/>
      <c r="BA89" s="20"/>
      <c r="BB89" s="20"/>
      <c r="BC89" s="20"/>
      <c r="BD89" s="20"/>
      <c r="BE89" s="20"/>
      <c r="BF89" s="20"/>
      <c r="BG89" s="20"/>
    </row>
    <row r="90" spans="1:59" ht="12.75">
      <c r="A90" s="20"/>
      <c r="B90" s="20"/>
      <c r="C90" s="95"/>
      <c r="D90" s="96"/>
      <c r="E90" s="96"/>
      <c r="F90" s="96"/>
      <c r="G90" s="96"/>
      <c r="H90" s="96"/>
      <c r="I90" s="96"/>
      <c r="J90" s="96"/>
      <c r="K90" s="96"/>
      <c r="L90" s="96"/>
      <c r="M90" s="96"/>
      <c r="N90" s="97"/>
      <c r="O90" s="20"/>
      <c r="P90" s="138" t="s">
        <v>83</v>
      </c>
      <c r="Q90" s="113"/>
      <c r="R90" s="113"/>
      <c r="S90" s="113"/>
      <c r="T90" s="113"/>
      <c r="U90" s="113"/>
      <c r="V90" s="114"/>
      <c r="W90" s="20"/>
      <c r="X90" s="98"/>
      <c r="Y90" s="99"/>
      <c r="Z90" s="99"/>
      <c r="AA90" s="99"/>
      <c r="AB90" s="99"/>
      <c r="AC90" s="99"/>
      <c r="AD90" s="99"/>
      <c r="AE90" s="99"/>
      <c r="AF90" s="99"/>
      <c r="AG90" s="99"/>
      <c r="AH90" s="99"/>
      <c r="AI90" s="99"/>
      <c r="AJ90" s="99"/>
      <c r="AK90" s="99"/>
      <c r="AL90" s="99"/>
      <c r="AM90" s="99"/>
      <c r="AN90" s="100"/>
      <c r="AO90" s="20"/>
      <c r="AP90" s="20"/>
      <c r="AQ90" s="20"/>
      <c r="AR90" s="20"/>
      <c r="AS90" s="20"/>
      <c r="AT90" s="20"/>
      <c r="AU90" s="20"/>
      <c r="AV90" s="20"/>
      <c r="AW90" s="20"/>
      <c r="AX90" s="20"/>
      <c r="AY90" s="20"/>
      <c r="AZ90" s="20"/>
      <c r="BA90" s="20"/>
      <c r="BB90" s="20"/>
      <c r="BC90" s="20"/>
      <c r="BD90" s="20"/>
      <c r="BE90" s="20"/>
      <c r="BF90" s="20"/>
      <c r="BG90" s="20"/>
    </row>
    <row r="91" spans="1:59" ht="12.75" customHeight="1">
      <c r="A91" s="20"/>
      <c r="B91" s="20"/>
      <c r="C91" s="148" t="s">
        <v>74</v>
      </c>
      <c r="D91" s="149"/>
      <c r="E91" s="149"/>
      <c r="F91" s="149"/>
      <c r="G91" s="149"/>
      <c r="H91" s="149"/>
      <c r="I91" s="149"/>
      <c r="J91" s="149"/>
      <c r="K91" s="149"/>
      <c r="L91" s="149"/>
      <c r="M91" s="149"/>
      <c r="N91" s="150"/>
      <c r="O91" s="20"/>
      <c r="P91" s="138"/>
      <c r="Q91" s="113"/>
      <c r="R91" s="113"/>
      <c r="S91" s="113"/>
      <c r="T91" s="113"/>
      <c r="U91" s="113"/>
      <c r="V91" s="114"/>
      <c r="W91" s="20"/>
      <c r="X91" s="138" t="s">
        <v>79</v>
      </c>
      <c r="Y91" s="113"/>
      <c r="Z91" s="113"/>
      <c r="AA91" s="113"/>
      <c r="AB91" s="113"/>
      <c r="AC91" s="113"/>
      <c r="AD91" s="113"/>
      <c r="AE91" s="113"/>
      <c r="AF91" s="113"/>
      <c r="AG91" s="113"/>
      <c r="AH91" s="113"/>
      <c r="AI91" s="113"/>
      <c r="AJ91" s="113"/>
      <c r="AK91" s="113"/>
      <c r="AL91" s="113"/>
      <c r="AM91" s="113"/>
      <c r="AN91" s="114"/>
      <c r="AO91" s="20"/>
      <c r="AP91" s="20"/>
      <c r="AQ91" s="20"/>
      <c r="AR91" s="20"/>
      <c r="AS91" s="20"/>
      <c r="AT91" s="20"/>
      <c r="AU91" s="20"/>
      <c r="AV91" s="20"/>
      <c r="AW91" s="20"/>
      <c r="AX91" s="20"/>
      <c r="AY91" s="20"/>
      <c r="AZ91" s="20"/>
      <c r="BA91" s="20"/>
      <c r="BB91" s="20"/>
      <c r="BC91" s="20"/>
      <c r="BD91" s="20"/>
      <c r="BE91" s="20"/>
      <c r="BF91" s="20"/>
      <c r="BG91" s="20"/>
    </row>
    <row r="92" spans="1:59" ht="12.75">
      <c r="A92" s="20"/>
      <c r="B92" s="20"/>
      <c r="C92" s="151" t="s">
        <v>75</v>
      </c>
      <c r="D92" s="152"/>
      <c r="E92" s="152"/>
      <c r="F92" s="152"/>
      <c r="G92" s="152"/>
      <c r="H92" s="152"/>
      <c r="I92" s="152"/>
      <c r="J92" s="152"/>
      <c r="K92" s="152"/>
      <c r="L92" s="152"/>
      <c r="M92" s="152"/>
      <c r="N92" s="153"/>
      <c r="O92" s="20"/>
      <c r="P92" s="138"/>
      <c r="Q92" s="113"/>
      <c r="R92" s="113"/>
      <c r="S92" s="113"/>
      <c r="T92" s="113"/>
      <c r="U92" s="113"/>
      <c r="V92" s="114"/>
      <c r="W92" s="20"/>
      <c r="X92" s="138" t="s">
        <v>80</v>
      </c>
      <c r="Y92" s="113"/>
      <c r="Z92" s="113"/>
      <c r="AA92" s="113"/>
      <c r="AB92" s="113"/>
      <c r="AC92" s="113"/>
      <c r="AD92" s="113"/>
      <c r="AE92" s="113"/>
      <c r="AF92" s="113"/>
      <c r="AG92" s="113"/>
      <c r="AH92" s="113"/>
      <c r="AI92" s="113"/>
      <c r="AJ92" s="113"/>
      <c r="AK92" s="113"/>
      <c r="AL92" s="113"/>
      <c r="AM92" s="113"/>
      <c r="AN92" s="114"/>
      <c r="AO92" s="20"/>
      <c r="AP92" s="20"/>
      <c r="AQ92" s="20"/>
      <c r="AR92" s="20"/>
      <c r="AS92" s="20"/>
      <c r="AT92" s="20"/>
      <c r="AU92" s="20"/>
      <c r="AV92" s="20"/>
      <c r="AW92" s="20"/>
      <c r="AX92" s="20"/>
      <c r="AY92" s="20"/>
      <c r="AZ92" s="20"/>
      <c r="BA92" s="20"/>
      <c r="BB92" s="20"/>
      <c r="BC92" s="20"/>
      <c r="BD92" s="20"/>
      <c r="BE92" s="20"/>
      <c r="BF92" s="20"/>
      <c r="BG92" s="20"/>
    </row>
    <row r="93" spans="1:59" ht="12.75">
      <c r="A93" s="20"/>
      <c r="B93" s="20"/>
      <c r="C93" s="95"/>
      <c r="D93" s="96"/>
      <c r="E93" s="96"/>
      <c r="F93" s="96"/>
      <c r="G93" s="96"/>
      <c r="H93" s="96"/>
      <c r="I93" s="96"/>
      <c r="J93" s="96"/>
      <c r="K93" s="96"/>
      <c r="L93" s="96"/>
      <c r="M93" s="96"/>
      <c r="N93" s="97"/>
      <c r="O93" s="20"/>
      <c r="P93" s="138"/>
      <c r="Q93" s="113"/>
      <c r="R93" s="113"/>
      <c r="S93" s="113"/>
      <c r="T93" s="113"/>
      <c r="U93" s="113"/>
      <c r="V93" s="114"/>
      <c r="W93" s="20"/>
      <c r="X93" s="138" t="s">
        <v>81</v>
      </c>
      <c r="Y93" s="113"/>
      <c r="Z93" s="113"/>
      <c r="AA93" s="113"/>
      <c r="AB93" s="113"/>
      <c r="AC93" s="113"/>
      <c r="AD93" s="113"/>
      <c r="AE93" s="113"/>
      <c r="AF93" s="113"/>
      <c r="AG93" s="113"/>
      <c r="AH93" s="113"/>
      <c r="AI93" s="113"/>
      <c r="AJ93" s="113"/>
      <c r="AK93" s="113"/>
      <c r="AL93" s="113"/>
      <c r="AM93" s="113"/>
      <c r="AN93" s="114"/>
      <c r="AO93" s="20"/>
      <c r="AP93" s="20"/>
      <c r="AQ93" s="20"/>
      <c r="AR93" s="20"/>
      <c r="AS93" s="20"/>
      <c r="AT93" s="20"/>
      <c r="AU93" s="20"/>
      <c r="AV93" s="20"/>
      <c r="AW93" s="20"/>
      <c r="AX93" s="20"/>
      <c r="AY93" s="20"/>
      <c r="AZ93" s="20"/>
      <c r="BA93" s="20"/>
      <c r="BB93" s="20"/>
      <c r="BC93" s="20"/>
      <c r="BD93" s="20"/>
      <c r="BE93" s="20"/>
      <c r="BF93" s="20"/>
      <c r="BG93" s="20"/>
    </row>
    <row r="94" spans="1:59" ht="12.75">
      <c r="A94" s="20"/>
      <c r="B94" s="20"/>
      <c r="C94" s="154" t="s">
        <v>91</v>
      </c>
      <c r="D94" s="155"/>
      <c r="E94" s="155"/>
      <c r="F94" s="155"/>
      <c r="G94" s="155"/>
      <c r="H94" s="155"/>
      <c r="I94" s="155"/>
      <c r="J94" s="155"/>
      <c r="K94" s="155"/>
      <c r="L94" s="155"/>
      <c r="M94" s="155"/>
      <c r="N94" s="156"/>
      <c r="O94" s="20"/>
      <c r="P94" s="138"/>
      <c r="Q94" s="113"/>
      <c r="R94" s="113"/>
      <c r="S94" s="113"/>
      <c r="T94" s="113"/>
      <c r="U94" s="113"/>
      <c r="V94" s="114"/>
      <c r="W94" s="20"/>
      <c r="X94" s="138" t="s">
        <v>82</v>
      </c>
      <c r="Y94" s="113"/>
      <c r="Z94" s="113"/>
      <c r="AA94" s="113"/>
      <c r="AB94" s="113"/>
      <c r="AC94" s="113"/>
      <c r="AD94" s="113"/>
      <c r="AE94" s="113"/>
      <c r="AF94" s="113"/>
      <c r="AG94" s="113"/>
      <c r="AH94" s="113"/>
      <c r="AI94" s="113"/>
      <c r="AJ94" s="113"/>
      <c r="AK94" s="113"/>
      <c r="AL94" s="113"/>
      <c r="AM94" s="113"/>
      <c r="AN94" s="114"/>
      <c r="AO94" s="20"/>
      <c r="AP94" s="20"/>
      <c r="AQ94" s="20"/>
      <c r="AR94" s="20"/>
      <c r="AS94" s="20"/>
      <c r="AT94" s="20"/>
      <c r="AU94" s="20"/>
      <c r="AV94" s="20"/>
      <c r="AW94" s="20"/>
      <c r="AX94" s="20"/>
      <c r="AY94" s="20"/>
      <c r="AZ94" s="20"/>
      <c r="BA94" s="20"/>
      <c r="BB94" s="20"/>
      <c r="BC94" s="20"/>
      <c r="BD94" s="20"/>
      <c r="BE94" s="20"/>
      <c r="BF94" s="20"/>
      <c r="BG94" s="20"/>
    </row>
    <row r="95" spans="1:59" ht="12.75">
      <c r="A95" s="20"/>
      <c r="B95" s="20"/>
      <c r="C95" s="95"/>
      <c r="D95" s="96"/>
      <c r="E95" s="96"/>
      <c r="F95" s="96"/>
      <c r="G95" s="96"/>
      <c r="H95" s="96"/>
      <c r="I95" s="96"/>
      <c r="J95" s="96"/>
      <c r="K95" s="96"/>
      <c r="L95" s="96"/>
      <c r="M95" s="96"/>
      <c r="N95" s="97"/>
      <c r="O95" s="20"/>
      <c r="P95" s="138"/>
      <c r="Q95" s="113"/>
      <c r="R95" s="113"/>
      <c r="S95" s="113"/>
      <c r="T95" s="113"/>
      <c r="U95" s="113"/>
      <c r="V95" s="114"/>
      <c r="W95" s="20"/>
      <c r="X95" s="138" t="s">
        <v>84</v>
      </c>
      <c r="Y95" s="113"/>
      <c r="Z95" s="113"/>
      <c r="AA95" s="113"/>
      <c r="AB95" s="113"/>
      <c r="AC95" s="113"/>
      <c r="AD95" s="113"/>
      <c r="AE95" s="113"/>
      <c r="AF95" s="113"/>
      <c r="AG95" s="113"/>
      <c r="AH95" s="113"/>
      <c r="AI95" s="113"/>
      <c r="AJ95" s="113"/>
      <c r="AK95" s="113"/>
      <c r="AL95" s="113"/>
      <c r="AM95" s="113"/>
      <c r="AN95" s="114"/>
      <c r="AO95" s="20"/>
      <c r="AP95" s="20"/>
      <c r="AQ95" s="20"/>
      <c r="AR95" s="20"/>
      <c r="AS95" s="20"/>
      <c r="AT95" s="20"/>
      <c r="AU95" s="20"/>
      <c r="AV95" s="20"/>
      <c r="AW95" s="20"/>
      <c r="AX95" s="20"/>
      <c r="AY95" s="20"/>
      <c r="AZ95" s="20"/>
      <c r="BA95" s="20"/>
      <c r="BB95" s="20"/>
      <c r="BC95" s="20"/>
      <c r="BD95" s="20"/>
      <c r="BE95" s="20"/>
      <c r="BF95" s="20"/>
      <c r="BG95" s="20"/>
    </row>
    <row r="96" spans="1:59" ht="12.75" customHeight="1">
      <c r="A96" s="20"/>
      <c r="B96" s="20"/>
      <c r="C96" s="115" t="s">
        <v>76</v>
      </c>
      <c r="D96" s="110"/>
      <c r="E96" s="110"/>
      <c r="F96" s="110"/>
      <c r="G96" s="110"/>
      <c r="H96" s="110"/>
      <c r="I96" s="110"/>
      <c r="J96" s="110"/>
      <c r="K96" s="110"/>
      <c r="L96" s="110"/>
      <c r="M96" s="110"/>
      <c r="N96" s="111"/>
      <c r="O96" s="20"/>
      <c r="P96" s="138"/>
      <c r="Q96" s="113"/>
      <c r="R96" s="113"/>
      <c r="S96" s="113"/>
      <c r="T96" s="113"/>
      <c r="U96" s="113"/>
      <c r="V96" s="114"/>
      <c r="W96" s="20"/>
      <c r="X96" s="120" t="s">
        <v>85</v>
      </c>
      <c r="Y96" s="121"/>
      <c r="Z96" s="121"/>
      <c r="AA96" s="121"/>
      <c r="AB96" s="121"/>
      <c r="AC96" s="121"/>
      <c r="AD96" s="121"/>
      <c r="AE96" s="121"/>
      <c r="AF96" s="121"/>
      <c r="AG96" s="121"/>
      <c r="AH96" s="121"/>
      <c r="AI96" s="121"/>
      <c r="AJ96" s="121"/>
      <c r="AK96" s="121"/>
      <c r="AL96" s="121"/>
      <c r="AM96" s="121"/>
      <c r="AN96" s="122"/>
      <c r="AO96" s="20"/>
      <c r="AP96" s="20"/>
      <c r="AQ96" s="20"/>
      <c r="AR96" s="20"/>
      <c r="AS96" s="20"/>
      <c r="AT96" s="20"/>
      <c r="AU96" s="20"/>
      <c r="AV96" s="20"/>
      <c r="AW96" s="20"/>
      <c r="AX96" s="20"/>
      <c r="AY96" s="20"/>
      <c r="AZ96" s="20"/>
      <c r="BA96" s="20"/>
      <c r="BB96" s="20"/>
      <c r="BC96" s="20"/>
      <c r="BD96" s="20"/>
      <c r="BE96" s="20"/>
      <c r="BF96" s="20"/>
      <c r="BG96" s="20"/>
    </row>
    <row r="97" spans="1:59" ht="13.5" customHeight="1" thickBot="1">
      <c r="A97" s="20"/>
      <c r="B97" s="20"/>
      <c r="C97" s="112" t="s">
        <v>90</v>
      </c>
      <c r="D97" s="108"/>
      <c r="E97" s="108"/>
      <c r="F97" s="108"/>
      <c r="G97" s="108"/>
      <c r="H97" s="108"/>
      <c r="I97" s="108"/>
      <c r="J97" s="108"/>
      <c r="K97" s="108"/>
      <c r="L97" s="108"/>
      <c r="M97" s="108"/>
      <c r="N97" s="109"/>
      <c r="O97" s="20"/>
      <c r="P97" s="139"/>
      <c r="Q97" s="140"/>
      <c r="R97" s="140"/>
      <c r="S97" s="140"/>
      <c r="T97" s="140"/>
      <c r="U97" s="140"/>
      <c r="V97" s="141"/>
      <c r="W97" s="20"/>
      <c r="X97" s="117" t="s">
        <v>86</v>
      </c>
      <c r="Y97" s="118"/>
      <c r="Z97" s="118"/>
      <c r="AA97" s="118"/>
      <c r="AB97" s="118"/>
      <c r="AC97" s="118"/>
      <c r="AD97" s="118"/>
      <c r="AE97" s="118"/>
      <c r="AF97" s="118"/>
      <c r="AG97" s="118"/>
      <c r="AH97" s="118"/>
      <c r="AI97" s="118"/>
      <c r="AJ97" s="118"/>
      <c r="AK97" s="118"/>
      <c r="AL97" s="118"/>
      <c r="AM97" s="118"/>
      <c r="AN97" s="119"/>
      <c r="AO97" s="20"/>
      <c r="AP97" s="20"/>
      <c r="AQ97" s="20"/>
      <c r="AR97" s="20"/>
      <c r="AS97" s="20"/>
      <c r="AT97" s="20"/>
      <c r="AU97" s="20"/>
      <c r="AV97" s="20"/>
      <c r="AW97" s="20"/>
      <c r="AX97" s="20"/>
      <c r="AY97" s="20"/>
      <c r="AZ97" s="20"/>
      <c r="BA97" s="20"/>
      <c r="BB97" s="20"/>
      <c r="BC97" s="20"/>
      <c r="BD97" s="20"/>
      <c r="BE97" s="20"/>
      <c r="BF97" s="20"/>
      <c r="BG97" s="20"/>
    </row>
    <row r="98" spans="1:59" ht="12.7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row>
  </sheetData>
  <sheetProtection password="9F37" sheet="1" objects="1" scenarios="1" selectLockedCells="1"/>
  <mergeCells count="196">
    <mergeCell ref="DO12:DO13"/>
    <mergeCell ref="DA13:DA15"/>
    <mergeCell ref="DB13:DB15"/>
    <mergeCell ref="DC13:DC15"/>
    <mergeCell ref="DD13:DD15"/>
    <mergeCell ref="DE13:DH13"/>
    <mergeCell ref="DI13:DI15"/>
    <mergeCell ref="DJ13:DJ15"/>
    <mergeCell ref="DK13:DK15"/>
    <mergeCell ref="CT5:DB12"/>
    <mergeCell ref="CT13:CT15"/>
    <mergeCell ref="CU13:CU15"/>
    <mergeCell ref="CV13:CY13"/>
    <mergeCell ref="CZ13:CZ15"/>
    <mergeCell ref="CJ13:CJ15"/>
    <mergeCell ref="CK13:CK15"/>
    <mergeCell ref="CL13:CL15"/>
    <mergeCell ref="CM13:CP13"/>
    <mergeCell ref="CQ13:CQ15"/>
    <mergeCell ref="CR13:CR15"/>
    <mergeCell ref="CS13:CS15"/>
    <mergeCell ref="CB5:CJ12"/>
    <mergeCell ref="CK5:CS12"/>
    <mergeCell ref="CC13:CC15"/>
    <mergeCell ref="CD13:CG13"/>
    <mergeCell ref="CH13:CH15"/>
    <mergeCell ref="CI13:CI15"/>
    <mergeCell ref="CB13:CB15"/>
    <mergeCell ref="Y1:AE1"/>
    <mergeCell ref="BS13:BS15"/>
    <mergeCell ref="BS5:CA12"/>
    <mergeCell ref="BI7:BO7"/>
    <mergeCell ref="BI8:BO8"/>
    <mergeCell ref="BI12:BM12"/>
    <mergeCell ref="BI11:BM11"/>
    <mergeCell ref="BI5:BO5"/>
    <mergeCell ref="AL2:BE3"/>
    <mergeCell ref="AZ5:BF6"/>
    <mergeCell ref="BI13:BM13"/>
    <mergeCell ref="BI10:BM10"/>
    <mergeCell ref="W5:W13"/>
    <mergeCell ref="AF5:AF13"/>
    <mergeCell ref="AO5:AO13"/>
    <mergeCell ref="AH5:AN6"/>
    <mergeCell ref="AQ5:AW6"/>
    <mergeCell ref="AZ9:BF9"/>
    <mergeCell ref="AZ10:BF10"/>
    <mergeCell ref="AZ11:BC11"/>
    <mergeCell ref="DC5:DK12"/>
    <mergeCell ref="DN12:DN13"/>
    <mergeCell ref="AX5:AX13"/>
    <mergeCell ref="BG5:BG13"/>
    <mergeCell ref="BY13:BY15"/>
    <mergeCell ref="BZ13:BZ15"/>
    <mergeCell ref="BT13:BT15"/>
    <mergeCell ref="BU13:BX13"/>
    <mergeCell ref="CA13:CA15"/>
    <mergeCell ref="BQ5:BQ13"/>
    <mergeCell ref="BF11:BF14"/>
    <mergeCell ref="AZ7:BC7"/>
    <mergeCell ref="BD7:BF7"/>
    <mergeCell ref="AZ8:BC8"/>
    <mergeCell ref="BD8:BF8"/>
    <mergeCell ref="BE11:BE14"/>
    <mergeCell ref="BD11:BD14"/>
    <mergeCell ref="AZ14:BC14"/>
    <mergeCell ref="AZ13:BC13"/>
    <mergeCell ref="AZ12:BC12"/>
    <mergeCell ref="AQ9:AW9"/>
    <mergeCell ref="AQ10:AW10"/>
    <mergeCell ref="AQ11:AT11"/>
    <mergeCell ref="AQ12:AT12"/>
    <mergeCell ref="AU11:AU14"/>
    <mergeCell ref="AV11:AV14"/>
    <mergeCell ref="AW11:AW14"/>
    <mergeCell ref="AQ14:AT14"/>
    <mergeCell ref="AQ13:AT13"/>
    <mergeCell ref="AQ7:AT7"/>
    <mergeCell ref="AU7:AW7"/>
    <mergeCell ref="AQ8:AT8"/>
    <mergeCell ref="AU8:AW8"/>
    <mergeCell ref="AH10:AN10"/>
    <mergeCell ref="AH11:AK11"/>
    <mergeCell ref="AH12:AK12"/>
    <mergeCell ref="AN11:AN14"/>
    <mergeCell ref="AH14:AK14"/>
    <mergeCell ref="AL11:AL14"/>
    <mergeCell ref="AM11:AM14"/>
    <mergeCell ref="AH13:AK13"/>
    <mergeCell ref="AH9:AN9"/>
    <mergeCell ref="Y4:AE4"/>
    <mergeCell ref="P7:S7"/>
    <mergeCell ref="T7:V7"/>
    <mergeCell ref="P8:S8"/>
    <mergeCell ref="AL7:AN7"/>
    <mergeCell ref="AH8:AK8"/>
    <mergeCell ref="AL8:AN8"/>
    <mergeCell ref="AH7:AK7"/>
    <mergeCell ref="D65:M65"/>
    <mergeCell ref="D21:M21"/>
    <mergeCell ref="D23:M23"/>
    <mergeCell ref="D25:M25"/>
    <mergeCell ref="D27:M27"/>
    <mergeCell ref="D29:M29"/>
    <mergeCell ref="D31:M31"/>
    <mergeCell ref="D33:M33"/>
    <mergeCell ref="D57:M57"/>
    <mergeCell ref="D59:M59"/>
    <mergeCell ref="D17:M17"/>
    <mergeCell ref="D19:M19"/>
    <mergeCell ref="Y12:AB12"/>
    <mergeCell ref="Y13:AB13"/>
    <mergeCell ref="D15:M15"/>
    <mergeCell ref="D41:M41"/>
    <mergeCell ref="D43:M43"/>
    <mergeCell ref="D45:M45"/>
    <mergeCell ref="D47:M47"/>
    <mergeCell ref="AH3:AJ3"/>
    <mergeCell ref="D35:M35"/>
    <mergeCell ref="D37:M37"/>
    <mergeCell ref="D63:M63"/>
    <mergeCell ref="D49:M49"/>
    <mergeCell ref="D51:M51"/>
    <mergeCell ref="D53:M53"/>
    <mergeCell ref="D55:M55"/>
    <mergeCell ref="D39:M39"/>
    <mergeCell ref="D61:M61"/>
    <mergeCell ref="Y2:AB2"/>
    <mergeCell ref="P2:V2"/>
    <mergeCell ref="P3:V3"/>
    <mergeCell ref="EC12:EG12"/>
    <mergeCell ref="DW12:EA12"/>
    <mergeCell ref="AH2:AJ2"/>
    <mergeCell ref="Y8:AB8"/>
    <mergeCell ref="AC8:AE8"/>
    <mergeCell ref="Y9:AE9"/>
    <mergeCell ref="AD2:AE2"/>
    <mergeCell ref="AD3:AE3"/>
    <mergeCell ref="Y7:AB7"/>
    <mergeCell ref="P10:V10"/>
    <mergeCell ref="Y10:AE10"/>
    <mergeCell ref="P9:V9"/>
    <mergeCell ref="Y5:AE6"/>
    <mergeCell ref="Y3:AB3"/>
    <mergeCell ref="AC7:AE7"/>
    <mergeCell ref="C6:D6"/>
    <mergeCell ref="P5:V6"/>
    <mergeCell ref="E6:M6"/>
    <mergeCell ref="T8:V8"/>
    <mergeCell ref="E7:M7"/>
    <mergeCell ref="E9:M9"/>
    <mergeCell ref="P12:S12"/>
    <mergeCell ref="P13:S13"/>
    <mergeCell ref="P11:S11"/>
    <mergeCell ref="E12:M12"/>
    <mergeCell ref="E13:N13"/>
    <mergeCell ref="E11:M11"/>
    <mergeCell ref="E10:M10"/>
    <mergeCell ref="AE11:AE14"/>
    <mergeCell ref="Y14:AB14"/>
    <mergeCell ref="P14:S14"/>
    <mergeCell ref="E14:N14"/>
    <mergeCell ref="T11:T14"/>
    <mergeCell ref="U11:U14"/>
    <mergeCell ref="V11:V14"/>
    <mergeCell ref="Y11:AB11"/>
    <mergeCell ref="AC11:AC14"/>
    <mergeCell ref="AD11:AD14"/>
    <mergeCell ref="C96:N96"/>
    <mergeCell ref="C97:N97"/>
    <mergeCell ref="P88:V89"/>
    <mergeCell ref="P90:V97"/>
    <mergeCell ref="C88:N89"/>
    <mergeCell ref="C91:N91"/>
    <mergeCell ref="C92:N92"/>
    <mergeCell ref="C94:N94"/>
    <mergeCell ref="X97:AN97"/>
    <mergeCell ref="X96:AN96"/>
    <mergeCell ref="B2:N3"/>
    <mergeCell ref="B4:N4"/>
    <mergeCell ref="X88:AN89"/>
    <mergeCell ref="X91:AN91"/>
    <mergeCell ref="X92:AN92"/>
    <mergeCell ref="X93:AN93"/>
    <mergeCell ref="X94:AN94"/>
    <mergeCell ref="X95:AN95"/>
    <mergeCell ref="D67:M67"/>
    <mergeCell ref="D69:M69"/>
    <mergeCell ref="D71:M71"/>
    <mergeCell ref="D73:M73"/>
    <mergeCell ref="D83:M83"/>
    <mergeCell ref="D85:M85"/>
    <mergeCell ref="D75:M75"/>
    <mergeCell ref="D77:M77"/>
    <mergeCell ref="D79:M79"/>
    <mergeCell ref="D81:M81"/>
  </mergeCells>
  <conditionalFormatting sqref="X1:X4 AF1:AF4 Y1:AE1 Y4:AE4 AC2:AC3">
    <cfRule type="expression" priority="1" dxfId="0" stopIfTrue="1">
      <formula>$BP$10=0</formula>
    </cfRule>
  </conditionalFormatting>
  <conditionalFormatting sqref="T17:T65 AC17:AC65 AL17:AL65 AU17:AU65 BD17:BD65 T67 AC67 AL67 AU67 BD67 T69 AC69 AL69 AU69 BD69 T71 AC71 AL71 AU71 BD71 T73 AC73 AL73 AU73 BD73 T75 AC75 AL75 AU75 BD75 T77 AC77 AL77 AU77 BD77 T79 AC79 AL79 AU79 BD79 T81 AC81 AL81 AU81 BD81 T83 AC83 AL83 AU83 BD83 T85 AC85 AL85 AU85 BD85">
    <cfRule type="cellIs" priority="2" dxfId="1" operator="equal" stopIfTrue="1">
      <formula>999999</formula>
    </cfRule>
  </conditionalFormatting>
  <conditionalFormatting sqref="U17:V65 AD17:AE65 AM17:AN65 AV17:AW65 BE17:BF65 U67:V67 AD67:AE67 AM67:AN67 AV67:AW67 BE67:BF67 U69:V69 AD69:AE69 AM69:AN69 AV69:AW69 BE69:BF69 U71:V71 AD71:AE71 AM71:AN71 AV71:AW71 BE71:BF71 U73:V73 AD73:AE73 AM73:AN73 AV73:AW73 BE73:BF73 U75:V75 AD75:AE75 AM75:AN75 AV75:AW75 BE75:BF75 U77:V77 AD77:AE77 AM77:AN77 AV77:AW77 BE77:BF77 U79:V79 AD79:AE79 AM79:AN79 AV79:AW79 BE79:BF79 U81:V81 AD81:AE81 AM81:AN81 AV81:AW81 BE81:BF81 U83:V83 AD83:AE83 AM83:AN83 AV83:AW83 BE83:BF83 U85:V85 AD85:AE85 AM85:AN85 AV85:AW85 BE85:BF85">
    <cfRule type="cellIs" priority="3" dxfId="1" operator="equal" stopIfTrue="1">
      <formula>0</formula>
    </cfRule>
  </conditionalFormatting>
  <conditionalFormatting sqref="C9:C11 C13:C15">
    <cfRule type="cellIs" priority="4" dxfId="2" operator="equal" stopIfTrue="1">
      <formula>"√"</formula>
    </cfRule>
  </conditionalFormatting>
  <conditionalFormatting sqref="P17 P19 P21 P23 P25 P27 P29 P31 P33 P35 P37 P39 P41 P43 P45 P47 P49 P51">
    <cfRule type="expression" priority="5" dxfId="3" stopIfTrue="1">
      <formula>$BP$10=3</formula>
    </cfRule>
    <cfRule type="expression" priority="6" dxfId="3" stopIfTrue="1">
      <formula>$T$8="Mannschaft-Sprint"</formula>
    </cfRule>
  </conditionalFormatting>
  <conditionalFormatting sqref="Y17 Y19 Y21 Y23 Y25 Y27 Y29 Y31 Y33 Y35 Y37 Y39 Y41 Y43 Y45 Y47 Y49 Y51">
    <cfRule type="expression" priority="7" dxfId="3" stopIfTrue="1">
      <formula>$BP$10=3</formula>
    </cfRule>
    <cfRule type="expression" priority="8" dxfId="3" stopIfTrue="1">
      <formula>$AC$8="Mannschaft-Sprint"</formula>
    </cfRule>
  </conditionalFormatting>
  <conditionalFormatting sqref="AH51 AH49 AH47 AH45 AH43 AH41 AH39 AH37 AH35 AH33 AH31 AH29 AH27 AH25 AH23 AH21 AH19 AH17">
    <cfRule type="expression" priority="9" dxfId="3" stopIfTrue="1">
      <formula>$BP$10=3</formula>
    </cfRule>
    <cfRule type="expression" priority="10" dxfId="3" stopIfTrue="1">
      <formula>$AL$8="Mannschaft-Sprint"</formula>
    </cfRule>
  </conditionalFormatting>
  <conditionalFormatting sqref="AQ17 AQ19 AQ21 AQ23 AQ25 AQ27 AQ29 AQ31 AQ33 AQ35 AQ37 AQ39 AQ41 AQ43 AQ45 AQ47 AQ49 AQ51">
    <cfRule type="expression" priority="11" dxfId="3" stopIfTrue="1">
      <formula>$BP$10=3</formula>
    </cfRule>
    <cfRule type="expression" priority="12" dxfId="3" stopIfTrue="1">
      <formula>$AU$8="Mannschaft-Sprint"</formula>
    </cfRule>
  </conditionalFormatting>
  <conditionalFormatting sqref="AZ17 AZ19 AZ21 AZ23 AZ25 AZ27 AZ29 AZ31 AZ33 AZ35 AZ37 AZ39 AZ41 AZ43 AZ45 AZ47 AZ49 AZ51">
    <cfRule type="expression" priority="13" dxfId="3" stopIfTrue="1">
      <formula>$BP$10=3</formula>
    </cfRule>
    <cfRule type="expression" priority="14" dxfId="3" stopIfTrue="1">
      <formula>$BD$8="Mannschaft-Sprint"</formula>
    </cfRule>
  </conditionalFormatting>
  <conditionalFormatting sqref="B9">
    <cfRule type="expression" priority="15" dxfId="1" stopIfTrue="1">
      <formula>$O$9=0</formula>
    </cfRule>
  </conditionalFormatting>
  <conditionalFormatting sqref="B10">
    <cfRule type="expression" priority="16" dxfId="1" stopIfTrue="1">
      <formula>$O$10=0</formula>
    </cfRule>
  </conditionalFormatting>
  <conditionalFormatting sqref="D9">
    <cfRule type="expression" priority="17" dxfId="4" stopIfTrue="1">
      <formula>$O$9=1</formula>
    </cfRule>
  </conditionalFormatting>
  <conditionalFormatting sqref="D10">
    <cfRule type="expression" priority="18" dxfId="4" stopIfTrue="1">
      <formula>$O$10=1</formula>
    </cfRule>
  </conditionalFormatting>
  <conditionalFormatting sqref="B4:N4">
    <cfRule type="expression" priority="19" dxfId="2" stopIfTrue="1">
      <formula>SUM($A$9:$A$15)=5</formula>
    </cfRule>
  </conditionalFormatting>
  <dataValidations count="4">
    <dataValidation type="list" allowBlank="1" showInputMessage="1" showErrorMessage="1" sqref="AC8:AE8 AL8:AN8 AU8:AW8 BD8:BF8 T8:V8">
      <formula1>"Bitte wählen,Sprint,Kurz,Mittel,Mannschaft-Sprint"</formula1>
    </dataValidation>
    <dataValidation type="list" allowBlank="1" showInputMessage="1" showErrorMessage="1" sqref="AD3:AE3">
      <formula1>"Bitte wählen,Damen,Herren"</formula1>
    </dataValidation>
    <dataValidation type="list" allowBlank="1" showInputMessage="1" showErrorMessage="1" sqref="Y3:AB3">
      <formula1>"Bitte wählen,NRW-Liga,Regionalliga,Oberliga,Verbandsliga,Landesliga,Masters"</formula1>
    </dataValidation>
    <dataValidation type="list" allowBlank="1" showInputMessage="1" showErrorMessage="1" sqref="C9:C11 C13:C15">
      <formula1>"√,X"</formula1>
    </dataValidation>
  </dataValidations>
  <printOptions/>
  <pageMargins left="0.75" right="0.75" top="1" bottom="1" header="0.4921259845" footer="0.4921259845"/>
  <pageSetup horizontalDpi="600" verticalDpi="600" orientation="portrait" paperSize="9" r:id="rId1"/>
  <ignoredErrors>
    <ignoredError sqref="U17 U19 U21 U23 U25 U27 U29 U31 U33 U35 U37 U39 U41 U43 U45 U47 U49 U51 U53 U55 U57 U59 U61 U63 U65 AD17 AD19 AD21 AD23 AD25 AD27 AD29 AD31 AD33 AD35 AD37 AD39 AD41 AD43 AD45 AD47 AD49 AD51 AD53 AD55 AD57 AD59 AD61 AD63 AD65 AM17 AM19 AM21 AM23 AM25 AM27 AM29 AM31 AM33 AM35 AM37 AM39 AM41 AM43 AM45 AM47 AM49 AM51 AM53 AM55 AM57 AM59 AM61 AM63 AM65 AV17 AV19 AV21 AV23 AV25 AV27 AV29 AV31 AV33 AV35 AV37 AV39 AV41 AV43 AV45 AV47 AV49 AV51 AV53 AV55 AV57 AV59 AV61 AV63 AV65 BE17 BE19 BE21 BE23 BE25 BE27 BE29 BE31 BE33 BE35 BE37 BE39 BE41 BE43 BE45 BE47 BE49 BE51 BE53 BE55 BE57 BE59 BE61 BE63 BE65" formula="1"/>
    <ignoredError sqref="C76" numberStoredAsText="1"/>
  </ignoredErrors>
</worksheet>
</file>

<file path=xl/worksheets/sheet2.xml><?xml version="1.0" encoding="utf-8"?>
<worksheet xmlns="http://schemas.openxmlformats.org/spreadsheetml/2006/main" xmlns:r="http://schemas.openxmlformats.org/officeDocument/2006/relationships">
  <dimension ref="A1:X51"/>
  <sheetViews>
    <sheetView workbookViewId="0" topLeftCell="A1">
      <selection activeCell="X1" sqref="X1"/>
    </sheetView>
  </sheetViews>
  <sheetFormatPr defaultColWidth="11.421875" defaultRowHeight="12.75"/>
  <cols>
    <col min="1" max="26" width="3.7109375" style="0" customWidth="1"/>
  </cols>
  <sheetData>
    <row r="1" spans="1:24" ht="12.75">
      <c r="A1" s="269">
        <f>IF(Eingabe!P3="","",Eingabe!P3)</f>
      </c>
      <c r="B1" s="269"/>
      <c r="C1" s="269"/>
      <c r="D1" s="269"/>
      <c r="E1" s="269"/>
      <c r="F1" s="269"/>
      <c r="G1" s="269"/>
      <c r="H1" s="269"/>
      <c r="I1" s="269"/>
      <c r="J1" s="269"/>
      <c r="K1" s="269"/>
      <c r="L1" s="269"/>
      <c r="M1" s="269"/>
      <c r="N1" s="269"/>
      <c r="O1" s="269"/>
      <c r="P1" s="269"/>
      <c r="Q1" s="269"/>
      <c r="R1" s="269"/>
      <c r="S1" s="269"/>
      <c r="T1" s="269"/>
      <c r="U1" s="269"/>
      <c r="V1" s="269"/>
      <c r="W1" s="269"/>
      <c r="X1" s="93"/>
    </row>
    <row r="2" spans="1:23" ht="12.75">
      <c r="A2" s="269"/>
      <c r="B2" s="269"/>
      <c r="C2" s="269"/>
      <c r="D2" s="269"/>
      <c r="E2" s="269"/>
      <c r="F2" s="269"/>
      <c r="G2" s="269"/>
      <c r="H2" s="269"/>
      <c r="I2" s="269"/>
      <c r="J2" s="269"/>
      <c r="K2" s="269"/>
      <c r="L2" s="269"/>
      <c r="M2" s="269"/>
      <c r="N2" s="269"/>
      <c r="O2" s="269"/>
      <c r="P2" s="269"/>
      <c r="Q2" s="269"/>
      <c r="R2" s="269"/>
      <c r="S2" s="269"/>
      <c r="T2" s="269"/>
      <c r="U2" s="269"/>
      <c r="V2" s="269"/>
      <c r="W2" s="269"/>
    </row>
    <row r="3" spans="1:23" ht="12.75">
      <c r="A3" s="269"/>
      <c r="B3" s="269"/>
      <c r="C3" s="269"/>
      <c r="D3" s="269"/>
      <c r="E3" s="269"/>
      <c r="F3" s="269"/>
      <c r="G3" s="269"/>
      <c r="H3" s="269"/>
      <c r="I3" s="269"/>
      <c r="J3" s="269"/>
      <c r="K3" s="269"/>
      <c r="L3" s="269"/>
      <c r="M3" s="269"/>
      <c r="N3" s="269"/>
      <c r="O3" s="269"/>
      <c r="P3" s="269"/>
      <c r="Q3" s="269"/>
      <c r="R3" s="269"/>
      <c r="S3" s="269"/>
      <c r="T3" s="269"/>
      <c r="U3" s="269"/>
      <c r="V3" s="269"/>
      <c r="W3" s="269"/>
    </row>
    <row r="4" spans="1:23" ht="12.75">
      <c r="A4" s="270" t="str">
        <f>""&amp;Eingabe!Y3&amp;", "&amp;Eingabe!AD3</f>
        <v>Bitte wählen, Herren</v>
      </c>
      <c r="B4" s="270"/>
      <c r="C4" s="270"/>
      <c r="D4" s="270"/>
      <c r="E4" s="270"/>
      <c r="F4" s="270"/>
      <c r="G4" s="270"/>
      <c r="H4" s="270"/>
      <c r="I4" s="270"/>
      <c r="J4" s="270"/>
      <c r="K4" s="270"/>
      <c r="L4" s="270"/>
      <c r="M4" s="270"/>
      <c r="N4" s="270"/>
      <c r="O4" s="270"/>
      <c r="P4" s="270"/>
      <c r="Q4" s="270"/>
      <c r="R4" s="270"/>
      <c r="S4" s="270"/>
      <c r="T4" s="270"/>
      <c r="U4" s="270"/>
      <c r="V4" s="270"/>
      <c r="W4" s="270"/>
    </row>
    <row r="5" spans="1:23" ht="12.75">
      <c r="A5" s="270"/>
      <c r="B5" s="270"/>
      <c r="C5" s="270"/>
      <c r="D5" s="270"/>
      <c r="E5" s="270"/>
      <c r="F5" s="270"/>
      <c r="G5" s="270"/>
      <c r="H5" s="270"/>
      <c r="I5" s="270"/>
      <c r="J5" s="270"/>
      <c r="K5" s="270"/>
      <c r="L5" s="270"/>
      <c r="M5" s="270"/>
      <c r="N5" s="270"/>
      <c r="O5" s="270"/>
      <c r="P5" s="270"/>
      <c r="Q5" s="270"/>
      <c r="R5" s="270"/>
      <c r="S5" s="270"/>
      <c r="T5" s="270"/>
      <c r="U5" s="270"/>
      <c r="V5" s="270"/>
      <c r="W5" s="270"/>
    </row>
    <row r="6" spans="1:23" ht="12.75">
      <c r="A6" s="270"/>
      <c r="B6" s="270"/>
      <c r="C6" s="270"/>
      <c r="D6" s="270"/>
      <c r="E6" s="270"/>
      <c r="F6" s="270"/>
      <c r="G6" s="270"/>
      <c r="H6" s="270"/>
      <c r="I6" s="270"/>
      <c r="J6" s="270"/>
      <c r="K6" s="270"/>
      <c r="L6" s="270"/>
      <c r="M6" s="270"/>
      <c r="N6" s="270"/>
      <c r="O6" s="270"/>
      <c r="P6" s="270"/>
      <c r="Q6" s="270"/>
      <c r="R6" s="270"/>
      <c r="S6" s="270"/>
      <c r="T6" s="270"/>
      <c r="U6" s="270"/>
      <c r="V6" s="270"/>
      <c r="W6" s="270"/>
    </row>
    <row r="7" spans="1:23" ht="12.75">
      <c r="A7" s="271" t="str">
        <f>"Saison "&amp;Eingabe!AH3</f>
        <v>Saison </v>
      </c>
      <c r="B7" s="271"/>
      <c r="C7" s="271"/>
      <c r="D7" s="271"/>
      <c r="E7" s="271"/>
      <c r="F7" s="271"/>
      <c r="G7" s="271"/>
      <c r="H7" s="271"/>
      <c r="I7" s="271"/>
      <c r="J7" s="271"/>
      <c r="K7" s="271"/>
      <c r="L7" s="271"/>
      <c r="M7" s="271"/>
      <c r="N7" s="271"/>
      <c r="O7" s="271"/>
      <c r="P7" s="271"/>
      <c r="Q7" s="271"/>
      <c r="R7" s="271"/>
      <c r="S7" s="271"/>
      <c r="T7" s="271"/>
      <c r="U7" s="271"/>
      <c r="V7" s="271"/>
      <c r="W7" s="271"/>
    </row>
    <row r="8" spans="1:23" ht="12.75">
      <c r="A8" s="271"/>
      <c r="B8" s="271"/>
      <c r="C8" s="271"/>
      <c r="D8" s="271"/>
      <c r="E8" s="271"/>
      <c r="F8" s="271"/>
      <c r="G8" s="271"/>
      <c r="H8" s="271"/>
      <c r="I8" s="271"/>
      <c r="J8" s="271"/>
      <c r="K8" s="271"/>
      <c r="L8" s="271"/>
      <c r="M8" s="271"/>
      <c r="N8" s="271"/>
      <c r="O8" s="271"/>
      <c r="P8" s="271"/>
      <c r="Q8" s="271"/>
      <c r="R8" s="271"/>
      <c r="S8" s="271"/>
      <c r="T8" s="271"/>
      <c r="U8" s="271"/>
      <c r="V8" s="271"/>
      <c r="W8" s="271"/>
    </row>
    <row r="9" spans="1:23" ht="12.75" customHeight="1">
      <c r="A9" s="78"/>
      <c r="B9" s="78"/>
      <c r="C9" s="78"/>
      <c r="D9" s="78"/>
      <c r="E9" s="78"/>
      <c r="F9" s="78"/>
      <c r="G9" s="78"/>
      <c r="H9" s="78"/>
      <c r="I9" s="78"/>
      <c r="J9" s="78"/>
      <c r="K9" s="78"/>
      <c r="L9" s="78"/>
      <c r="M9" s="78"/>
      <c r="N9" s="78"/>
      <c r="O9" s="78"/>
      <c r="P9" s="78"/>
      <c r="Q9" s="78"/>
      <c r="R9" s="78"/>
      <c r="S9" s="78"/>
      <c r="T9" s="78"/>
      <c r="U9" s="78"/>
      <c r="V9" s="78"/>
      <c r="W9" s="78"/>
    </row>
    <row r="10" spans="1:23" ht="12.75" customHeight="1">
      <c r="A10" s="78"/>
      <c r="B10" s="78"/>
      <c r="C10" s="78"/>
      <c r="D10" s="78"/>
      <c r="E10" s="72"/>
      <c r="F10" s="72"/>
      <c r="G10" s="72"/>
      <c r="H10" s="78"/>
      <c r="I10" s="78"/>
      <c r="J10" s="78"/>
      <c r="K10" s="78"/>
      <c r="L10" s="78"/>
      <c r="M10" s="78"/>
      <c r="N10" s="78"/>
      <c r="O10" s="78"/>
      <c r="P10" s="78"/>
      <c r="Q10" s="78"/>
      <c r="R10" s="72"/>
      <c r="S10" s="72"/>
      <c r="T10" s="72"/>
      <c r="U10" s="72"/>
      <c r="V10" s="72"/>
      <c r="W10" s="78"/>
    </row>
    <row r="11" spans="1:23" ht="12.75">
      <c r="A11" s="72"/>
      <c r="B11" s="72"/>
      <c r="C11" s="80"/>
      <c r="D11" s="80"/>
      <c r="E11" s="275" t="s">
        <v>7</v>
      </c>
      <c r="F11" s="275"/>
      <c r="G11" s="275"/>
      <c r="H11" s="80"/>
      <c r="I11" s="274" t="s">
        <v>8</v>
      </c>
      <c r="J11" s="274"/>
      <c r="K11" s="274"/>
      <c r="L11" s="274"/>
      <c r="M11" s="274"/>
      <c r="N11" s="274"/>
      <c r="O11" s="274"/>
      <c r="P11" s="80"/>
      <c r="Q11" s="275" t="s">
        <v>9</v>
      </c>
      <c r="R11" s="275"/>
      <c r="S11" s="275"/>
      <c r="T11" s="275"/>
      <c r="U11" s="275"/>
      <c r="V11" s="72"/>
      <c r="W11" s="72"/>
    </row>
    <row r="12" spans="1:23" ht="6.75" customHeight="1">
      <c r="A12" s="72"/>
      <c r="B12" s="72"/>
      <c r="C12" s="72"/>
      <c r="D12" s="72"/>
      <c r="E12" s="72"/>
      <c r="F12" s="72"/>
      <c r="G12" s="72"/>
      <c r="H12" s="72"/>
      <c r="I12" s="72"/>
      <c r="J12" s="72"/>
      <c r="K12" s="72"/>
      <c r="L12" s="72"/>
      <c r="M12" s="72"/>
      <c r="N12" s="72"/>
      <c r="O12" s="72"/>
      <c r="P12" s="72"/>
      <c r="Q12" s="72"/>
      <c r="R12" s="72"/>
      <c r="S12" s="72"/>
      <c r="T12" s="72"/>
      <c r="U12" s="72"/>
      <c r="V12" s="72"/>
      <c r="W12" s="72"/>
    </row>
    <row r="13" spans="1:23" ht="12.75">
      <c r="A13" s="81"/>
      <c r="B13" s="77"/>
      <c r="C13" s="77" t="s">
        <v>2</v>
      </c>
      <c r="D13" s="76"/>
      <c r="E13" s="273">
        <f>Eingabe!P8</f>
        <v>0</v>
      </c>
      <c r="F13" s="273"/>
      <c r="G13" s="273"/>
      <c r="H13" s="79"/>
      <c r="I13" s="272">
        <f>Eingabe!P10</f>
        <v>0</v>
      </c>
      <c r="J13" s="272"/>
      <c r="K13" s="272"/>
      <c r="L13" s="272"/>
      <c r="M13" s="272"/>
      <c r="N13" s="272"/>
      <c r="O13" s="272"/>
      <c r="P13" s="79"/>
      <c r="Q13" s="272">
        <f>IF(Eingabe!T8="Bitte wählen","",Eingabe!T8)</f>
      </c>
      <c r="R13" s="272"/>
      <c r="S13" s="272"/>
      <c r="T13" s="272"/>
      <c r="U13" s="272"/>
      <c r="V13" s="76"/>
      <c r="W13" s="81"/>
    </row>
    <row r="14" spans="1:23" ht="7.5" customHeight="1">
      <c r="A14" s="81"/>
      <c r="B14" s="72"/>
      <c r="C14" s="82"/>
      <c r="D14" s="72"/>
      <c r="E14" s="72"/>
      <c r="F14" s="72"/>
      <c r="G14" s="72"/>
      <c r="H14" s="72"/>
      <c r="I14" s="72"/>
      <c r="J14" s="72"/>
      <c r="K14" s="72"/>
      <c r="L14" s="72"/>
      <c r="M14" s="72"/>
      <c r="N14" s="72"/>
      <c r="O14" s="72"/>
      <c r="P14" s="72"/>
      <c r="Q14" s="72"/>
      <c r="R14" s="72"/>
      <c r="S14" s="72"/>
      <c r="T14" s="72"/>
      <c r="U14" s="72"/>
      <c r="V14" s="72"/>
      <c r="W14" s="81"/>
    </row>
    <row r="15" spans="1:23" ht="12.75">
      <c r="A15" s="81"/>
      <c r="B15" s="77"/>
      <c r="C15" s="83" t="s">
        <v>3</v>
      </c>
      <c r="D15" s="79"/>
      <c r="E15" s="273">
        <f>Eingabe!Y8</f>
        <v>0</v>
      </c>
      <c r="F15" s="272"/>
      <c r="G15" s="272"/>
      <c r="H15" s="79"/>
      <c r="I15" s="272">
        <f>Eingabe!Y10</f>
        <v>0</v>
      </c>
      <c r="J15" s="272"/>
      <c r="K15" s="272"/>
      <c r="L15" s="272"/>
      <c r="M15" s="272"/>
      <c r="N15" s="272"/>
      <c r="O15" s="272"/>
      <c r="P15" s="79"/>
      <c r="Q15" s="272">
        <f>IF(Eingabe!AC8="Bitte wählen","",Eingabe!AC8)</f>
      </c>
      <c r="R15" s="272"/>
      <c r="S15" s="272"/>
      <c r="T15" s="272"/>
      <c r="U15" s="272"/>
      <c r="V15" s="79"/>
      <c r="W15" s="81"/>
    </row>
    <row r="16" spans="1:23" ht="7.5" customHeight="1">
      <c r="A16" s="81"/>
      <c r="B16" s="72"/>
      <c r="C16" s="82"/>
      <c r="D16" s="72"/>
      <c r="E16" s="72"/>
      <c r="F16" s="72"/>
      <c r="G16" s="72"/>
      <c r="H16" s="72"/>
      <c r="I16" s="72"/>
      <c r="J16" s="72"/>
      <c r="K16" s="72"/>
      <c r="L16" s="72"/>
      <c r="M16" s="72"/>
      <c r="N16" s="72"/>
      <c r="O16" s="72"/>
      <c r="P16" s="72"/>
      <c r="Q16" s="72"/>
      <c r="R16" s="72"/>
      <c r="S16" s="72"/>
      <c r="T16" s="72"/>
      <c r="U16" s="72"/>
      <c r="V16" s="72"/>
      <c r="W16" s="81"/>
    </row>
    <row r="17" spans="1:23" ht="12.75">
      <c r="A17" s="81"/>
      <c r="B17" s="77"/>
      <c r="C17" s="83" t="s">
        <v>4</v>
      </c>
      <c r="D17" s="79"/>
      <c r="E17" s="273">
        <f>Eingabe!AH8</f>
        <v>0</v>
      </c>
      <c r="F17" s="272"/>
      <c r="G17" s="272"/>
      <c r="H17" s="79"/>
      <c r="I17" s="272">
        <f>Eingabe!AH10</f>
        <v>0</v>
      </c>
      <c r="J17" s="272"/>
      <c r="K17" s="272"/>
      <c r="L17" s="272"/>
      <c r="M17" s="272"/>
      <c r="N17" s="272"/>
      <c r="O17" s="272"/>
      <c r="P17" s="79"/>
      <c r="Q17" s="272">
        <f>IF(Eingabe!AL8="Bitte wählen","",Eingabe!AL8)</f>
      </c>
      <c r="R17" s="272"/>
      <c r="S17" s="272"/>
      <c r="T17" s="272"/>
      <c r="U17" s="272"/>
      <c r="V17" s="79"/>
      <c r="W17" s="81"/>
    </row>
    <row r="18" spans="1:23" ht="7.5" customHeight="1">
      <c r="A18" s="81"/>
      <c r="B18" s="72"/>
      <c r="C18" s="82"/>
      <c r="D18" s="72"/>
      <c r="E18" s="72"/>
      <c r="F18" s="72"/>
      <c r="G18" s="72"/>
      <c r="H18" s="72"/>
      <c r="I18" s="72"/>
      <c r="J18" s="72"/>
      <c r="K18" s="72"/>
      <c r="L18" s="72"/>
      <c r="M18" s="72"/>
      <c r="N18" s="72"/>
      <c r="O18" s="72"/>
      <c r="P18" s="72"/>
      <c r="Q18" s="72"/>
      <c r="R18" s="72"/>
      <c r="S18" s="72"/>
      <c r="T18" s="72"/>
      <c r="U18" s="72"/>
      <c r="V18" s="72"/>
      <c r="W18" s="81"/>
    </row>
    <row r="19" spans="1:23" ht="12.75">
      <c r="A19" s="81"/>
      <c r="B19" s="77"/>
      <c r="C19" s="83" t="s">
        <v>5</v>
      </c>
      <c r="D19" s="79"/>
      <c r="E19" s="273">
        <f>Eingabe!AQ8</f>
        <v>0</v>
      </c>
      <c r="F19" s="272"/>
      <c r="G19" s="272"/>
      <c r="H19" s="79"/>
      <c r="I19" s="272">
        <f>Eingabe!AQ10</f>
        <v>0</v>
      </c>
      <c r="J19" s="272"/>
      <c r="K19" s="272"/>
      <c r="L19" s="272"/>
      <c r="M19" s="272"/>
      <c r="N19" s="272"/>
      <c r="O19" s="272"/>
      <c r="P19" s="79"/>
      <c r="Q19" s="272">
        <f>IF(Eingabe!AU8="Bitte wählen","",Eingabe!AU8)</f>
      </c>
      <c r="R19" s="272"/>
      <c r="S19" s="272"/>
      <c r="T19" s="272"/>
      <c r="U19" s="272"/>
      <c r="V19" s="79"/>
      <c r="W19" s="81"/>
    </row>
    <row r="20" spans="1:23" ht="7.5" customHeight="1">
      <c r="A20" s="81"/>
      <c r="B20" s="72"/>
      <c r="C20" s="82"/>
      <c r="D20" s="72"/>
      <c r="E20" s="72"/>
      <c r="F20" s="72"/>
      <c r="G20" s="72"/>
      <c r="H20" s="72"/>
      <c r="I20" s="72"/>
      <c r="J20" s="72"/>
      <c r="K20" s="72"/>
      <c r="L20" s="72"/>
      <c r="M20" s="72"/>
      <c r="N20" s="72"/>
      <c r="O20" s="72"/>
      <c r="P20" s="72"/>
      <c r="Q20" s="72"/>
      <c r="R20" s="72"/>
      <c r="S20" s="72"/>
      <c r="T20" s="72"/>
      <c r="U20" s="72"/>
      <c r="V20" s="72"/>
      <c r="W20" s="81"/>
    </row>
    <row r="21" spans="1:23" ht="12.75">
      <c r="A21" s="81"/>
      <c r="B21" s="77"/>
      <c r="C21" s="83" t="s">
        <v>6</v>
      </c>
      <c r="D21" s="79"/>
      <c r="E21" s="273">
        <f>Eingabe!AZ8</f>
        <v>0</v>
      </c>
      <c r="F21" s="272"/>
      <c r="G21" s="272"/>
      <c r="H21" s="79"/>
      <c r="I21" s="272">
        <f>Eingabe!AZ10</f>
        <v>0</v>
      </c>
      <c r="J21" s="272"/>
      <c r="K21" s="272"/>
      <c r="L21" s="272"/>
      <c r="M21" s="272"/>
      <c r="N21" s="272"/>
      <c r="O21" s="272"/>
      <c r="P21" s="79"/>
      <c r="Q21" s="272">
        <f>IF(Eingabe!BD8="Bitte wählen","",Eingabe!BD8)</f>
      </c>
      <c r="R21" s="272"/>
      <c r="S21" s="272"/>
      <c r="T21" s="272"/>
      <c r="U21" s="272"/>
      <c r="V21" s="79"/>
      <c r="W21" s="81"/>
    </row>
    <row r="22" spans="1:23" ht="6.75" customHeight="1" thickBot="1">
      <c r="A22" s="72"/>
      <c r="B22" s="72"/>
      <c r="C22" s="72"/>
      <c r="D22" s="72"/>
      <c r="E22" s="72"/>
      <c r="F22" s="72"/>
      <c r="G22" s="72"/>
      <c r="H22" s="72"/>
      <c r="I22" s="72"/>
      <c r="J22" s="72"/>
      <c r="K22" s="72"/>
      <c r="L22" s="72"/>
      <c r="M22" s="72"/>
      <c r="N22" s="72"/>
      <c r="O22" s="72"/>
      <c r="P22" s="72"/>
      <c r="Q22" s="72"/>
      <c r="R22" s="72"/>
      <c r="S22" s="72"/>
      <c r="T22" s="72"/>
      <c r="U22" s="72"/>
      <c r="V22" s="72"/>
      <c r="W22" s="72"/>
    </row>
    <row r="23" spans="1:23" ht="12.75">
      <c r="A23" s="237" t="s">
        <v>72</v>
      </c>
      <c r="B23" s="256" t="s">
        <v>71</v>
      </c>
      <c r="C23" s="257"/>
      <c r="D23" s="257"/>
      <c r="E23" s="257"/>
      <c r="F23" s="257"/>
      <c r="G23" s="257"/>
      <c r="H23" s="257"/>
      <c r="I23" s="257"/>
      <c r="J23" s="257"/>
      <c r="K23" s="257"/>
      <c r="L23" s="258"/>
      <c r="M23" s="252" t="s">
        <v>0</v>
      </c>
      <c r="N23" s="253"/>
      <c r="O23" s="246" t="s">
        <v>53</v>
      </c>
      <c r="P23" s="247"/>
      <c r="Q23" s="248"/>
      <c r="R23" s="243" t="s">
        <v>70</v>
      </c>
      <c r="S23" s="244"/>
      <c r="T23" s="244"/>
      <c r="U23" s="244"/>
      <c r="V23" s="244"/>
      <c r="W23" s="245"/>
    </row>
    <row r="24" spans="1:23" ht="12.75" customHeight="1" thickBot="1">
      <c r="A24" s="238"/>
      <c r="B24" s="259"/>
      <c r="C24" s="260"/>
      <c r="D24" s="260"/>
      <c r="E24" s="260"/>
      <c r="F24" s="260"/>
      <c r="G24" s="260"/>
      <c r="H24" s="260"/>
      <c r="I24" s="260"/>
      <c r="J24" s="260"/>
      <c r="K24" s="260"/>
      <c r="L24" s="261"/>
      <c r="M24" s="254"/>
      <c r="N24" s="255"/>
      <c r="O24" s="249"/>
      <c r="P24" s="250"/>
      <c r="Q24" s="251"/>
      <c r="R24" s="75" t="s">
        <v>69</v>
      </c>
      <c r="S24" s="70" t="s">
        <v>2</v>
      </c>
      <c r="T24" s="70" t="s">
        <v>3</v>
      </c>
      <c r="U24" s="70" t="s">
        <v>4</v>
      </c>
      <c r="V24" s="70" t="s">
        <v>5</v>
      </c>
      <c r="W24" s="71" t="s">
        <v>6</v>
      </c>
    </row>
    <row r="25" spans="1:23" ht="6.75" customHeight="1">
      <c r="A25" s="72"/>
      <c r="B25" s="262"/>
      <c r="C25" s="263"/>
      <c r="D25" s="263"/>
      <c r="E25" s="263"/>
      <c r="F25" s="263"/>
      <c r="G25" s="263"/>
      <c r="H25" s="263"/>
      <c r="I25" s="263"/>
      <c r="J25" s="263"/>
      <c r="K25" s="263"/>
      <c r="L25" s="263"/>
      <c r="M25" s="262"/>
      <c r="N25" s="263"/>
      <c r="O25" s="262"/>
      <c r="P25" s="263"/>
      <c r="Q25" s="263"/>
      <c r="R25" s="90"/>
      <c r="S25" s="90"/>
      <c r="T25" s="81"/>
      <c r="U25" s="81"/>
      <c r="V25" s="81"/>
      <c r="W25" s="81"/>
    </row>
    <row r="26" spans="1:23" ht="16.5" customHeight="1">
      <c r="A26" s="73">
        <v>1</v>
      </c>
      <c r="B26" s="239">
        <f>VLOOKUP(A26,Eingabe!$DQ$17:$EI$85,4,FALSE)</f>
      </c>
      <c r="C26" s="240"/>
      <c r="D26" s="240"/>
      <c r="E26" s="240"/>
      <c r="F26" s="240"/>
      <c r="G26" s="240"/>
      <c r="H26" s="240"/>
      <c r="I26" s="240"/>
      <c r="J26" s="240"/>
      <c r="K26" s="240"/>
      <c r="L26" s="240"/>
      <c r="M26" s="239">
        <f>VLOOKUP(A26,Eingabe!$DQ$17:$EI$85,5,FALSE)</f>
        <v>0</v>
      </c>
      <c r="N26" s="240"/>
      <c r="O26" s="241">
        <f>VLOOKUP(A26,Eingabe!$DQ$17:$EI$85,6,FALSE)</f>
        <v>0</v>
      </c>
      <c r="P26" s="242"/>
      <c r="Q26" s="242"/>
      <c r="R26" s="86">
        <f>VLOOKUP(A26,Eingabe!$DQ$17:$EI$85,12,FALSE)</f>
        <v>0</v>
      </c>
      <c r="S26" s="88">
        <f>VLOOKUP(A26,Eingabe!$DQ$17:$EI$85,7,FALSE)</f>
        <v>0</v>
      </c>
      <c r="T26" s="84">
        <f>VLOOKUP(A26,Eingabe!$DQ$17:$EI$85,8,FALSE)</f>
        <v>0</v>
      </c>
      <c r="U26" s="84">
        <f>VLOOKUP(A26,Eingabe!$DQ$17:$EI$85,9,FALSE)</f>
        <v>0</v>
      </c>
      <c r="V26" s="84">
        <f>VLOOKUP(A26,Eingabe!$DQ$17:$EI$85,10,FALSE)</f>
        <v>0</v>
      </c>
      <c r="W26" s="84">
        <f>VLOOKUP(A26,Eingabe!$DQ$17:$EI$85,11,FALSE)</f>
        <v>0</v>
      </c>
    </row>
    <row r="27" spans="1:23" ht="16.5" customHeight="1">
      <c r="A27" s="74">
        <v>2</v>
      </c>
      <c r="B27" s="264">
        <f>VLOOKUP(A27,Eingabe!$DQ$17:$EI$85,4,FALSE)</f>
      </c>
      <c r="C27" s="265"/>
      <c r="D27" s="265"/>
      <c r="E27" s="265"/>
      <c r="F27" s="265"/>
      <c r="G27" s="265"/>
      <c r="H27" s="265"/>
      <c r="I27" s="265"/>
      <c r="J27" s="265"/>
      <c r="K27" s="265"/>
      <c r="L27" s="265"/>
      <c r="M27" s="264">
        <f>VLOOKUP(A27,Eingabe!$DQ$17:$EI$85,5,FALSE)</f>
        <v>0</v>
      </c>
      <c r="N27" s="265"/>
      <c r="O27" s="266">
        <f>VLOOKUP(A27,Eingabe!$DQ$17:$EI$85,6,FALSE)</f>
        <v>0</v>
      </c>
      <c r="P27" s="267"/>
      <c r="Q27" s="267"/>
      <c r="R27" s="87">
        <f>VLOOKUP(A27,Eingabe!$DQ$17:$EI$85,12,FALSE)</f>
        <v>0</v>
      </c>
      <c r="S27" s="89">
        <f>VLOOKUP(A27,Eingabe!$DQ$17:$EI$85,7,FALSE)</f>
        <v>0</v>
      </c>
      <c r="T27" s="85">
        <f>VLOOKUP(A27,Eingabe!$DQ$17:$EI$85,8,FALSE)</f>
        <v>0</v>
      </c>
      <c r="U27" s="85">
        <f>VLOOKUP(A27,Eingabe!$DQ$17:$EI$85,9,FALSE)</f>
        <v>0</v>
      </c>
      <c r="V27" s="85">
        <f>VLOOKUP(A27,Eingabe!$DQ$17:$EI$85,10,FALSE)</f>
        <v>0</v>
      </c>
      <c r="W27" s="85">
        <f>VLOOKUP(A27,Eingabe!$DQ$17:$EI$85,11,FALSE)</f>
        <v>0</v>
      </c>
    </row>
    <row r="28" spans="1:23" ht="16.5" customHeight="1">
      <c r="A28" s="73">
        <v>3</v>
      </c>
      <c r="B28" s="239">
        <f>VLOOKUP(A28,Eingabe!$DQ$17:$EI$85,4,FALSE)</f>
      </c>
      <c r="C28" s="240"/>
      <c r="D28" s="240"/>
      <c r="E28" s="240"/>
      <c r="F28" s="240"/>
      <c r="G28" s="240"/>
      <c r="H28" s="240"/>
      <c r="I28" s="240"/>
      <c r="J28" s="240"/>
      <c r="K28" s="240"/>
      <c r="L28" s="240"/>
      <c r="M28" s="239">
        <f>VLOOKUP(A28,Eingabe!$DQ$17:$EI$85,5,FALSE)</f>
        <v>0</v>
      </c>
      <c r="N28" s="240"/>
      <c r="O28" s="241">
        <f>VLOOKUP(A28,Eingabe!$DQ$17:$EI$85,6,FALSE)</f>
        <v>0</v>
      </c>
      <c r="P28" s="242"/>
      <c r="Q28" s="242"/>
      <c r="R28" s="86">
        <f>VLOOKUP(A28,Eingabe!$DQ$17:$EI$85,12,FALSE)</f>
        <v>0</v>
      </c>
      <c r="S28" s="88">
        <f>VLOOKUP(A28,Eingabe!$DQ$17:$EI$85,7,FALSE)</f>
        <v>0</v>
      </c>
      <c r="T28" s="84">
        <f>VLOOKUP(A28,Eingabe!$DQ$17:$EI$85,8,FALSE)</f>
        <v>0</v>
      </c>
      <c r="U28" s="84">
        <f>VLOOKUP(A28,Eingabe!$DQ$17:$EI$85,9,FALSE)</f>
        <v>0</v>
      </c>
      <c r="V28" s="84">
        <f>VLOOKUP(A28,Eingabe!$DQ$17:$EI$85,10,FALSE)</f>
        <v>0</v>
      </c>
      <c r="W28" s="84">
        <f>VLOOKUP(A28,Eingabe!$DQ$17:$EI$85,11,FALSE)</f>
        <v>0</v>
      </c>
    </row>
    <row r="29" spans="1:23" ht="16.5" customHeight="1">
      <c r="A29" s="74">
        <v>4</v>
      </c>
      <c r="B29" s="264">
        <f>VLOOKUP(A29,Eingabe!$DQ$17:$EI$85,4,FALSE)</f>
      </c>
      <c r="C29" s="265"/>
      <c r="D29" s="265"/>
      <c r="E29" s="265"/>
      <c r="F29" s="265"/>
      <c r="G29" s="265"/>
      <c r="H29" s="265"/>
      <c r="I29" s="265"/>
      <c r="J29" s="265"/>
      <c r="K29" s="265"/>
      <c r="L29" s="265"/>
      <c r="M29" s="264">
        <f>VLOOKUP(A29,Eingabe!$DQ$17:$EI$85,5,FALSE)</f>
        <v>0</v>
      </c>
      <c r="N29" s="265"/>
      <c r="O29" s="266">
        <f>VLOOKUP(A29,Eingabe!$DQ$17:$EI$85,6,FALSE)</f>
        <v>0</v>
      </c>
      <c r="P29" s="267"/>
      <c r="Q29" s="267"/>
      <c r="R29" s="87">
        <f>VLOOKUP(A29,Eingabe!$DQ$17:$EI$85,12,FALSE)</f>
        <v>0</v>
      </c>
      <c r="S29" s="89">
        <f>VLOOKUP(A29,Eingabe!$DQ$17:$EI$85,7,FALSE)</f>
        <v>0</v>
      </c>
      <c r="T29" s="85">
        <f>VLOOKUP(A29,Eingabe!$DQ$17:$EI$85,8,FALSE)</f>
        <v>0</v>
      </c>
      <c r="U29" s="85">
        <f>VLOOKUP(A29,Eingabe!$DQ$17:$EI$85,9,FALSE)</f>
        <v>0</v>
      </c>
      <c r="V29" s="85">
        <f>VLOOKUP(A29,Eingabe!$DQ$17:$EI$85,10,FALSE)</f>
        <v>0</v>
      </c>
      <c r="W29" s="85">
        <f>VLOOKUP(A29,Eingabe!$DQ$17:$EI$85,11,FALSE)</f>
        <v>0</v>
      </c>
    </row>
    <row r="30" spans="1:23" ht="16.5" customHeight="1">
      <c r="A30" s="73">
        <v>5</v>
      </c>
      <c r="B30" s="239">
        <f>VLOOKUP(A30,Eingabe!$DQ$17:$EI$85,4,FALSE)</f>
      </c>
      <c r="C30" s="240"/>
      <c r="D30" s="240"/>
      <c r="E30" s="240"/>
      <c r="F30" s="240"/>
      <c r="G30" s="240"/>
      <c r="H30" s="240"/>
      <c r="I30" s="240"/>
      <c r="J30" s="240"/>
      <c r="K30" s="240"/>
      <c r="L30" s="240"/>
      <c r="M30" s="239">
        <f>VLOOKUP(A30,Eingabe!$DQ$17:$EI$85,5,FALSE)</f>
        <v>0</v>
      </c>
      <c r="N30" s="240"/>
      <c r="O30" s="241">
        <f>VLOOKUP(A30,Eingabe!$DQ$17:$EI$85,6,FALSE)</f>
        <v>0</v>
      </c>
      <c r="P30" s="242"/>
      <c r="Q30" s="242"/>
      <c r="R30" s="86">
        <f>VLOOKUP(A30,Eingabe!$DQ$17:$EI$85,12,FALSE)</f>
        <v>0</v>
      </c>
      <c r="S30" s="88">
        <f>VLOOKUP(A30,Eingabe!$DQ$17:$EI$85,7,FALSE)</f>
        <v>0</v>
      </c>
      <c r="T30" s="84">
        <f>VLOOKUP(A30,Eingabe!$DQ$17:$EI$85,8,FALSE)</f>
        <v>0</v>
      </c>
      <c r="U30" s="84">
        <f>VLOOKUP(A30,Eingabe!$DQ$17:$EI$85,9,FALSE)</f>
        <v>0</v>
      </c>
      <c r="V30" s="84">
        <f>VLOOKUP(A30,Eingabe!$DQ$17:$EI$85,10,FALSE)</f>
        <v>0</v>
      </c>
      <c r="W30" s="84">
        <f>VLOOKUP(A30,Eingabe!$DQ$17:$EI$85,11,FALSE)</f>
        <v>0</v>
      </c>
    </row>
    <row r="31" spans="1:23" ht="16.5" customHeight="1">
      <c r="A31" s="74">
        <v>6</v>
      </c>
      <c r="B31" s="264">
        <f>VLOOKUP(A31,Eingabe!$DQ$17:$EI$85,4,FALSE)</f>
      </c>
      <c r="C31" s="265"/>
      <c r="D31" s="265"/>
      <c r="E31" s="265"/>
      <c r="F31" s="265"/>
      <c r="G31" s="265"/>
      <c r="H31" s="265"/>
      <c r="I31" s="265"/>
      <c r="J31" s="265"/>
      <c r="K31" s="265"/>
      <c r="L31" s="265"/>
      <c r="M31" s="264">
        <f>VLOOKUP(A31,Eingabe!$DQ$17:$EI$85,5,FALSE)</f>
        <v>0</v>
      </c>
      <c r="N31" s="265"/>
      <c r="O31" s="266">
        <f>VLOOKUP(A31,Eingabe!$DQ$17:$EI$85,6,FALSE)</f>
        <v>0</v>
      </c>
      <c r="P31" s="267"/>
      <c r="Q31" s="267"/>
      <c r="R31" s="87">
        <f>VLOOKUP(A31,Eingabe!$DQ$17:$EI$85,12,FALSE)</f>
        <v>0</v>
      </c>
      <c r="S31" s="89">
        <f>VLOOKUP(A31,Eingabe!$DQ$17:$EI$85,7,FALSE)</f>
        <v>0</v>
      </c>
      <c r="T31" s="85">
        <f>VLOOKUP(A31,Eingabe!$DQ$17:$EI$85,8,FALSE)</f>
        <v>0</v>
      </c>
      <c r="U31" s="85">
        <f>VLOOKUP(A31,Eingabe!$DQ$17:$EI$85,9,FALSE)</f>
        <v>0</v>
      </c>
      <c r="V31" s="85">
        <f>VLOOKUP(A31,Eingabe!$DQ$17:$EI$85,10,FALSE)</f>
        <v>0</v>
      </c>
      <c r="W31" s="85">
        <f>VLOOKUP(A31,Eingabe!$DQ$17:$EI$85,11,FALSE)</f>
        <v>0</v>
      </c>
    </row>
    <row r="32" spans="1:23" ht="16.5" customHeight="1">
      <c r="A32" s="73">
        <v>7</v>
      </c>
      <c r="B32" s="239">
        <f>VLOOKUP(A32,Eingabe!$DQ$17:$EI$85,4,FALSE)</f>
      </c>
      <c r="C32" s="240"/>
      <c r="D32" s="240"/>
      <c r="E32" s="240"/>
      <c r="F32" s="240"/>
      <c r="G32" s="240"/>
      <c r="H32" s="240"/>
      <c r="I32" s="240"/>
      <c r="J32" s="240"/>
      <c r="K32" s="240"/>
      <c r="L32" s="240"/>
      <c r="M32" s="239">
        <f>VLOOKUP(A32,Eingabe!$DQ$17:$EI$85,5,FALSE)</f>
        <v>0</v>
      </c>
      <c r="N32" s="240"/>
      <c r="O32" s="241">
        <f>VLOOKUP(A32,Eingabe!$DQ$17:$EI$85,6,FALSE)</f>
        <v>0</v>
      </c>
      <c r="P32" s="242"/>
      <c r="Q32" s="242"/>
      <c r="R32" s="86">
        <f>VLOOKUP(A32,Eingabe!$DQ$17:$EI$85,12,FALSE)</f>
        <v>0</v>
      </c>
      <c r="S32" s="88">
        <f>VLOOKUP(A32,Eingabe!$DQ$17:$EI$85,7,FALSE)</f>
        <v>0</v>
      </c>
      <c r="T32" s="84">
        <f>VLOOKUP(A32,Eingabe!$DQ$17:$EI$85,8,FALSE)</f>
        <v>0</v>
      </c>
      <c r="U32" s="84">
        <f>VLOOKUP(A32,Eingabe!$DQ$17:$EI$85,9,FALSE)</f>
        <v>0</v>
      </c>
      <c r="V32" s="84">
        <f>VLOOKUP(A32,Eingabe!$DQ$17:$EI$85,10,FALSE)</f>
        <v>0</v>
      </c>
      <c r="W32" s="84">
        <f>VLOOKUP(A32,Eingabe!$DQ$17:$EI$85,11,FALSE)</f>
        <v>0</v>
      </c>
    </row>
    <row r="33" spans="1:23" ht="16.5" customHeight="1">
      <c r="A33" s="74">
        <v>8</v>
      </c>
      <c r="B33" s="264">
        <f>VLOOKUP(A33,Eingabe!$DQ$17:$EI$85,4,FALSE)</f>
      </c>
      <c r="C33" s="265"/>
      <c r="D33" s="265"/>
      <c r="E33" s="265"/>
      <c r="F33" s="265"/>
      <c r="G33" s="265"/>
      <c r="H33" s="265"/>
      <c r="I33" s="265"/>
      <c r="J33" s="265"/>
      <c r="K33" s="265"/>
      <c r="L33" s="265"/>
      <c r="M33" s="264">
        <f>VLOOKUP(A33,Eingabe!$DQ$17:$EI$85,5,FALSE)</f>
        <v>0</v>
      </c>
      <c r="N33" s="265"/>
      <c r="O33" s="266">
        <f>VLOOKUP(A33,Eingabe!$DQ$17:$EI$85,6,FALSE)</f>
        <v>0</v>
      </c>
      <c r="P33" s="267"/>
      <c r="Q33" s="267"/>
      <c r="R33" s="87">
        <f>VLOOKUP(A33,Eingabe!$DQ$17:$EI$85,12,FALSE)</f>
        <v>0</v>
      </c>
      <c r="S33" s="89">
        <f>VLOOKUP(A33,Eingabe!$DQ$17:$EI$85,7,FALSE)</f>
        <v>0</v>
      </c>
      <c r="T33" s="85">
        <f>VLOOKUP(A33,Eingabe!$DQ$17:$EI$85,8,FALSE)</f>
        <v>0</v>
      </c>
      <c r="U33" s="85">
        <f>VLOOKUP(A33,Eingabe!$DQ$17:$EI$85,9,FALSE)</f>
        <v>0</v>
      </c>
      <c r="V33" s="85">
        <f>VLOOKUP(A33,Eingabe!$DQ$17:$EI$85,10,FALSE)</f>
        <v>0</v>
      </c>
      <c r="W33" s="85">
        <f>VLOOKUP(A33,Eingabe!$DQ$17:$EI$85,11,FALSE)</f>
        <v>0</v>
      </c>
    </row>
    <row r="34" spans="1:23" ht="16.5" customHeight="1">
      <c r="A34" s="73">
        <v>9</v>
      </c>
      <c r="B34" s="239">
        <f>VLOOKUP(A34,Eingabe!$DQ$17:$EI$85,4,FALSE)</f>
      </c>
      <c r="C34" s="240"/>
      <c r="D34" s="240"/>
      <c r="E34" s="240"/>
      <c r="F34" s="240"/>
      <c r="G34" s="240"/>
      <c r="H34" s="240"/>
      <c r="I34" s="240"/>
      <c r="J34" s="240"/>
      <c r="K34" s="240"/>
      <c r="L34" s="240"/>
      <c r="M34" s="239">
        <f>VLOOKUP(A34,Eingabe!$DQ$17:$EI$85,5,FALSE)</f>
        <v>0</v>
      </c>
      <c r="N34" s="240"/>
      <c r="O34" s="241">
        <f>VLOOKUP(A34,Eingabe!$DQ$17:$EI$85,6,FALSE)</f>
        <v>0</v>
      </c>
      <c r="P34" s="242"/>
      <c r="Q34" s="242"/>
      <c r="R34" s="86">
        <f>VLOOKUP(A34,Eingabe!$DQ$17:$EI$85,12,FALSE)</f>
        <v>0</v>
      </c>
      <c r="S34" s="88">
        <f>VLOOKUP(A34,Eingabe!$DQ$17:$EI$85,7,FALSE)</f>
        <v>0</v>
      </c>
      <c r="T34" s="84">
        <f>VLOOKUP(A34,Eingabe!$DQ$17:$EI$85,8,FALSE)</f>
        <v>0</v>
      </c>
      <c r="U34" s="84">
        <f>VLOOKUP(A34,Eingabe!$DQ$17:$EI$85,9,FALSE)</f>
        <v>0</v>
      </c>
      <c r="V34" s="84">
        <f>VLOOKUP(A34,Eingabe!$DQ$17:$EI$85,10,FALSE)</f>
        <v>0</v>
      </c>
      <c r="W34" s="84">
        <f>VLOOKUP(A34,Eingabe!$DQ$17:$EI$85,11,FALSE)</f>
        <v>0</v>
      </c>
    </row>
    <row r="35" spans="1:23" ht="16.5" customHeight="1">
      <c r="A35" s="74">
        <v>10</v>
      </c>
      <c r="B35" s="264">
        <f>VLOOKUP(A35,Eingabe!$DQ$17:$EI$85,4,FALSE)</f>
      </c>
      <c r="C35" s="265"/>
      <c r="D35" s="265"/>
      <c r="E35" s="265"/>
      <c r="F35" s="265"/>
      <c r="G35" s="265"/>
      <c r="H35" s="265"/>
      <c r="I35" s="265"/>
      <c r="J35" s="265"/>
      <c r="K35" s="265"/>
      <c r="L35" s="265"/>
      <c r="M35" s="264">
        <f>VLOOKUP(A35,Eingabe!$DQ$17:$EI$85,5,FALSE)</f>
        <v>0</v>
      </c>
      <c r="N35" s="265"/>
      <c r="O35" s="266">
        <f>VLOOKUP(A35,Eingabe!$DQ$17:$EI$85,6,FALSE)</f>
        <v>0</v>
      </c>
      <c r="P35" s="267"/>
      <c r="Q35" s="267"/>
      <c r="R35" s="87">
        <f>VLOOKUP(A35,Eingabe!$DQ$17:$EI$85,12,FALSE)</f>
        <v>0</v>
      </c>
      <c r="S35" s="89">
        <f>VLOOKUP(A35,Eingabe!$DQ$17:$EI$85,7,FALSE)</f>
        <v>0</v>
      </c>
      <c r="T35" s="85">
        <f>VLOOKUP(A35,Eingabe!$DQ$17:$EI$85,8,FALSE)</f>
        <v>0</v>
      </c>
      <c r="U35" s="85">
        <f>VLOOKUP(A35,Eingabe!$DQ$17:$EI$85,9,FALSE)</f>
        <v>0</v>
      </c>
      <c r="V35" s="85">
        <f>VLOOKUP(A35,Eingabe!$DQ$17:$EI$85,10,FALSE)</f>
        <v>0</v>
      </c>
      <c r="W35" s="85">
        <f>VLOOKUP(A35,Eingabe!$DQ$17:$EI$85,11,FALSE)</f>
        <v>0</v>
      </c>
    </row>
    <row r="36" spans="1:23" ht="16.5" customHeight="1">
      <c r="A36" s="73">
        <v>11</v>
      </c>
      <c r="B36" s="239">
        <f>VLOOKUP(A36,Eingabe!$DQ$17:$EI$85,4,FALSE)</f>
      </c>
      <c r="C36" s="240"/>
      <c r="D36" s="240"/>
      <c r="E36" s="240"/>
      <c r="F36" s="240"/>
      <c r="G36" s="240"/>
      <c r="H36" s="240"/>
      <c r="I36" s="240"/>
      <c r="J36" s="240"/>
      <c r="K36" s="240"/>
      <c r="L36" s="240"/>
      <c r="M36" s="239">
        <f>VLOOKUP(A36,Eingabe!$DQ$17:$EI$85,5,FALSE)</f>
        <v>0</v>
      </c>
      <c r="N36" s="240"/>
      <c r="O36" s="241">
        <f>VLOOKUP(A36,Eingabe!$DQ$17:$EI$85,6,FALSE)</f>
        <v>0</v>
      </c>
      <c r="P36" s="242"/>
      <c r="Q36" s="242"/>
      <c r="R36" s="86">
        <f>VLOOKUP(A36,Eingabe!$DQ$17:$EI$85,12,FALSE)</f>
        <v>0</v>
      </c>
      <c r="S36" s="88">
        <f>VLOOKUP(A36,Eingabe!$DQ$17:$EI$85,7,FALSE)</f>
        <v>0</v>
      </c>
      <c r="T36" s="84">
        <f>VLOOKUP(A36,Eingabe!$DQ$17:$EI$85,8,FALSE)</f>
        <v>0</v>
      </c>
      <c r="U36" s="84">
        <f>VLOOKUP(A36,Eingabe!$DQ$17:$EI$85,9,FALSE)</f>
        <v>0</v>
      </c>
      <c r="V36" s="84">
        <f>VLOOKUP(A36,Eingabe!$DQ$17:$EI$85,10,FALSE)</f>
        <v>0</v>
      </c>
      <c r="W36" s="84">
        <f>VLOOKUP(A36,Eingabe!$DQ$17:$EI$85,11,FALSE)</f>
        <v>0</v>
      </c>
    </row>
    <row r="37" spans="1:23" ht="16.5" customHeight="1">
      <c r="A37" s="74">
        <v>12</v>
      </c>
      <c r="B37" s="264">
        <f>VLOOKUP(A37,Eingabe!$DQ$17:$EI$85,4,FALSE)</f>
      </c>
      <c r="C37" s="265"/>
      <c r="D37" s="265"/>
      <c r="E37" s="265"/>
      <c r="F37" s="265"/>
      <c r="G37" s="265"/>
      <c r="H37" s="265"/>
      <c r="I37" s="265"/>
      <c r="J37" s="265"/>
      <c r="K37" s="265"/>
      <c r="L37" s="265"/>
      <c r="M37" s="264">
        <f>VLOOKUP(A37,Eingabe!$DQ$17:$EI$85,5,FALSE)</f>
        <v>0</v>
      </c>
      <c r="N37" s="265"/>
      <c r="O37" s="266">
        <f>VLOOKUP(A37,Eingabe!$DQ$17:$EI$85,6,FALSE)</f>
        <v>0</v>
      </c>
      <c r="P37" s="267"/>
      <c r="Q37" s="267"/>
      <c r="R37" s="87">
        <f>VLOOKUP(A37,Eingabe!$DQ$17:$EI$85,12,FALSE)</f>
        <v>0</v>
      </c>
      <c r="S37" s="89">
        <f>VLOOKUP(A37,Eingabe!$DQ$17:$EI$85,7,FALSE)</f>
        <v>0</v>
      </c>
      <c r="T37" s="85">
        <f>VLOOKUP(A37,Eingabe!$DQ$17:$EI$85,8,FALSE)</f>
        <v>0</v>
      </c>
      <c r="U37" s="85">
        <f>VLOOKUP(A37,Eingabe!$DQ$17:$EI$85,9,FALSE)</f>
        <v>0</v>
      </c>
      <c r="V37" s="85">
        <f>VLOOKUP(A37,Eingabe!$DQ$17:$EI$85,10,FALSE)</f>
        <v>0</v>
      </c>
      <c r="W37" s="85">
        <f>VLOOKUP(A37,Eingabe!$DQ$17:$EI$85,11,FALSE)</f>
        <v>0</v>
      </c>
    </row>
    <row r="38" spans="1:23" ht="16.5" customHeight="1">
      <c r="A38" s="73">
        <v>13</v>
      </c>
      <c r="B38" s="239">
        <f>VLOOKUP(A38,Eingabe!$DQ$17:$EI$85,4,FALSE)</f>
      </c>
      <c r="C38" s="240"/>
      <c r="D38" s="240"/>
      <c r="E38" s="240"/>
      <c r="F38" s="240"/>
      <c r="G38" s="240"/>
      <c r="H38" s="240"/>
      <c r="I38" s="240"/>
      <c r="J38" s="240"/>
      <c r="K38" s="240"/>
      <c r="L38" s="240"/>
      <c r="M38" s="239">
        <f>VLOOKUP(A38,Eingabe!$DQ$17:$EI$85,5,FALSE)</f>
        <v>0</v>
      </c>
      <c r="N38" s="240"/>
      <c r="O38" s="241">
        <f>VLOOKUP(A38,Eingabe!$DQ$17:$EI$85,6,FALSE)</f>
        <v>0</v>
      </c>
      <c r="P38" s="242"/>
      <c r="Q38" s="242"/>
      <c r="R38" s="86">
        <f>VLOOKUP(A38,Eingabe!$DQ$17:$EI$85,12,FALSE)</f>
        <v>0</v>
      </c>
      <c r="S38" s="88">
        <f>VLOOKUP(A38,Eingabe!$DQ$17:$EI$85,7,FALSE)</f>
        <v>0</v>
      </c>
      <c r="T38" s="84">
        <f>VLOOKUP(A38,Eingabe!$DQ$17:$EI$85,8,FALSE)</f>
        <v>0</v>
      </c>
      <c r="U38" s="84">
        <f>VLOOKUP(A38,Eingabe!$DQ$17:$EI$85,9,FALSE)</f>
        <v>0</v>
      </c>
      <c r="V38" s="84">
        <f>VLOOKUP(A38,Eingabe!$DQ$17:$EI$85,10,FALSE)</f>
        <v>0</v>
      </c>
      <c r="W38" s="84">
        <f>VLOOKUP(A38,Eingabe!$DQ$17:$EI$85,11,FALSE)</f>
        <v>0</v>
      </c>
    </row>
    <row r="39" spans="1:23" ht="16.5" customHeight="1">
      <c r="A39" s="74">
        <v>14</v>
      </c>
      <c r="B39" s="264">
        <f>VLOOKUP(A39,Eingabe!$DQ$17:$EI$85,4,FALSE)</f>
      </c>
      <c r="C39" s="265"/>
      <c r="D39" s="265"/>
      <c r="E39" s="265"/>
      <c r="F39" s="265"/>
      <c r="G39" s="265"/>
      <c r="H39" s="265"/>
      <c r="I39" s="265"/>
      <c r="J39" s="265"/>
      <c r="K39" s="265"/>
      <c r="L39" s="265"/>
      <c r="M39" s="264">
        <f>VLOOKUP(A39,Eingabe!$DQ$17:$EI$85,5,FALSE)</f>
        <v>0</v>
      </c>
      <c r="N39" s="265"/>
      <c r="O39" s="266">
        <f>VLOOKUP(A39,Eingabe!$DQ$17:$EI$85,6,FALSE)</f>
        <v>0</v>
      </c>
      <c r="P39" s="267"/>
      <c r="Q39" s="267"/>
      <c r="R39" s="87">
        <f>VLOOKUP(A39,Eingabe!$DQ$17:$EI$85,12,FALSE)</f>
        <v>0</v>
      </c>
      <c r="S39" s="89">
        <f>VLOOKUP(A39,Eingabe!$DQ$17:$EI$85,7,FALSE)</f>
        <v>0</v>
      </c>
      <c r="T39" s="85">
        <f>VLOOKUP(A39,Eingabe!$DQ$17:$EI$85,8,FALSE)</f>
        <v>0</v>
      </c>
      <c r="U39" s="85">
        <f>VLOOKUP(A39,Eingabe!$DQ$17:$EI$85,9,FALSE)</f>
        <v>0</v>
      </c>
      <c r="V39" s="85">
        <f>VLOOKUP(A39,Eingabe!$DQ$17:$EI$85,10,FALSE)</f>
        <v>0</v>
      </c>
      <c r="W39" s="85">
        <f>VLOOKUP(A39,Eingabe!$DQ$17:$EI$85,11,FALSE)</f>
        <v>0</v>
      </c>
    </row>
    <row r="40" spans="1:23" ht="16.5" customHeight="1">
      <c r="A40" s="73">
        <v>15</v>
      </c>
      <c r="B40" s="239">
        <f>VLOOKUP(A40,Eingabe!$DQ$17:$EI$85,4,FALSE)</f>
      </c>
      <c r="C40" s="240"/>
      <c r="D40" s="240"/>
      <c r="E40" s="240"/>
      <c r="F40" s="240"/>
      <c r="G40" s="240"/>
      <c r="H40" s="240"/>
      <c r="I40" s="240"/>
      <c r="J40" s="240"/>
      <c r="K40" s="240"/>
      <c r="L40" s="240"/>
      <c r="M40" s="239">
        <f>VLOOKUP(A40,Eingabe!$DQ$17:$EI$85,5,FALSE)</f>
        <v>0</v>
      </c>
      <c r="N40" s="240"/>
      <c r="O40" s="241">
        <f>VLOOKUP(A40,Eingabe!$DQ$17:$EI$85,6,FALSE)</f>
        <v>0</v>
      </c>
      <c r="P40" s="242"/>
      <c r="Q40" s="242"/>
      <c r="R40" s="86">
        <f>VLOOKUP(A40,Eingabe!$DQ$17:$EI$85,12,FALSE)</f>
        <v>0</v>
      </c>
      <c r="S40" s="88">
        <f>VLOOKUP(A40,Eingabe!$DQ$17:$EI$85,7,FALSE)</f>
        <v>0</v>
      </c>
      <c r="T40" s="84">
        <f>VLOOKUP(A40,Eingabe!$DQ$17:$EI$85,8,FALSE)</f>
        <v>0</v>
      </c>
      <c r="U40" s="84">
        <f>VLOOKUP(A40,Eingabe!$DQ$17:$EI$85,9,FALSE)</f>
        <v>0</v>
      </c>
      <c r="V40" s="84">
        <f>VLOOKUP(A40,Eingabe!$DQ$17:$EI$85,10,FALSE)</f>
        <v>0</v>
      </c>
      <c r="W40" s="84">
        <f>VLOOKUP(A40,Eingabe!$DQ$17:$EI$85,11,FALSE)</f>
        <v>0</v>
      </c>
    </row>
    <row r="41" spans="1:23" ht="16.5" customHeight="1">
      <c r="A41" s="74">
        <v>16</v>
      </c>
      <c r="B41" s="264">
        <f>VLOOKUP(A41,Eingabe!$DQ$17:$EI$85,4,FALSE)</f>
      </c>
      <c r="C41" s="265"/>
      <c r="D41" s="265"/>
      <c r="E41" s="265"/>
      <c r="F41" s="265"/>
      <c r="G41" s="265"/>
      <c r="H41" s="265"/>
      <c r="I41" s="265"/>
      <c r="J41" s="265"/>
      <c r="K41" s="265"/>
      <c r="L41" s="265"/>
      <c r="M41" s="264">
        <f>VLOOKUP(A41,Eingabe!$DQ$17:$EI$85,5,FALSE)</f>
        <v>0</v>
      </c>
      <c r="N41" s="265"/>
      <c r="O41" s="266">
        <f>VLOOKUP(A41,Eingabe!$DQ$17:$EI$85,6,FALSE)</f>
        <v>0</v>
      </c>
      <c r="P41" s="267"/>
      <c r="Q41" s="267"/>
      <c r="R41" s="87">
        <f>VLOOKUP(A41,Eingabe!$DQ$17:$EI$85,12,FALSE)</f>
        <v>0</v>
      </c>
      <c r="S41" s="89">
        <f>VLOOKUP(A41,Eingabe!$DQ$17:$EI$85,7,FALSE)</f>
        <v>0</v>
      </c>
      <c r="T41" s="85">
        <f>VLOOKUP(A41,Eingabe!$DQ$17:$EI$85,8,FALSE)</f>
        <v>0</v>
      </c>
      <c r="U41" s="85">
        <f>VLOOKUP(A41,Eingabe!$DQ$17:$EI$85,9,FALSE)</f>
        <v>0</v>
      </c>
      <c r="V41" s="85">
        <f>VLOOKUP(A41,Eingabe!$DQ$17:$EI$85,10,FALSE)</f>
        <v>0</v>
      </c>
      <c r="W41" s="85">
        <f>VLOOKUP(A41,Eingabe!$DQ$17:$EI$85,11,FALSE)</f>
        <v>0</v>
      </c>
    </row>
    <row r="42" spans="1:23" ht="16.5" customHeight="1">
      <c r="A42" s="73">
        <v>17</v>
      </c>
      <c r="B42" s="239">
        <f>VLOOKUP(A42,Eingabe!$DQ$17:$EI$85,4,FALSE)</f>
      </c>
      <c r="C42" s="240"/>
      <c r="D42" s="240"/>
      <c r="E42" s="240"/>
      <c r="F42" s="240"/>
      <c r="G42" s="240"/>
      <c r="H42" s="240"/>
      <c r="I42" s="240"/>
      <c r="J42" s="240"/>
      <c r="K42" s="240"/>
      <c r="L42" s="240"/>
      <c r="M42" s="239">
        <f>VLOOKUP(A42,Eingabe!$DQ$17:$EI$85,5,FALSE)</f>
        <v>0</v>
      </c>
      <c r="N42" s="240"/>
      <c r="O42" s="241">
        <f>VLOOKUP(A42,Eingabe!$DQ$17:$EI$85,6,FALSE)</f>
        <v>0</v>
      </c>
      <c r="P42" s="242"/>
      <c r="Q42" s="242"/>
      <c r="R42" s="86">
        <f>VLOOKUP(A42,Eingabe!$DQ$17:$EI$85,12,FALSE)</f>
        <v>0</v>
      </c>
      <c r="S42" s="88">
        <f>VLOOKUP(A42,Eingabe!$DQ$17:$EI$85,7,FALSE)</f>
        <v>0</v>
      </c>
      <c r="T42" s="84">
        <f>VLOOKUP(A42,Eingabe!$DQ$17:$EI$85,8,FALSE)</f>
        <v>0</v>
      </c>
      <c r="U42" s="84">
        <f>VLOOKUP(A42,Eingabe!$DQ$17:$EI$85,9,FALSE)</f>
        <v>0</v>
      </c>
      <c r="V42" s="84">
        <f>VLOOKUP(A42,Eingabe!$DQ$17:$EI$85,10,FALSE)</f>
        <v>0</v>
      </c>
      <c r="W42" s="84">
        <f>VLOOKUP(A42,Eingabe!$DQ$17:$EI$85,11,FALSE)</f>
        <v>0</v>
      </c>
    </row>
    <row r="43" spans="1:23" ht="16.5" customHeight="1">
      <c r="A43" s="74">
        <v>18</v>
      </c>
      <c r="B43" s="264">
        <f>VLOOKUP(A43,Eingabe!$DQ$17:$EI$85,4,FALSE)</f>
      </c>
      <c r="C43" s="265"/>
      <c r="D43" s="265"/>
      <c r="E43" s="265"/>
      <c r="F43" s="265"/>
      <c r="G43" s="265"/>
      <c r="H43" s="265"/>
      <c r="I43" s="265"/>
      <c r="J43" s="265"/>
      <c r="K43" s="265"/>
      <c r="L43" s="265"/>
      <c r="M43" s="264">
        <f>VLOOKUP(A43,Eingabe!$DQ$17:$EI$85,5,FALSE)</f>
        <v>0</v>
      </c>
      <c r="N43" s="265"/>
      <c r="O43" s="266">
        <f>VLOOKUP(A43,Eingabe!$DQ$17:$EI$85,6,FALSE)</f>
        <v>0</v>
      </c>
      <c r="P43" s="267"/>
      <c r="Q43" s="267"/>
      <c r="R43" s="87">
        <f>VLOOKUP(A43,Eingabe!$DQ$17:$EI$85,12,FALSE)</f>
        <v>0</v>
      </c>
      <c r="S43" s="89">
        <f>VLOOKUP(A43,Eingabe!$DQ$17:$EI$85,7,FALSE)</f>
        <v>0</v>
      </c>
      <c r="T43" s="85">
        <f>VLOOKUP(A43,Eingabe!$DQ$17:$EI$85,8,FALSE)</f>
        <v>0</v>
      </c>
      <c r="U43" s="85">
        <f>VLOOKUP(A43,Eingabe!$DQ$17:$EI$85,9,FALSE)</f>
        <v>0</v>
      </c>
      <c r="V43" s="85">
        <f>VLOOKUP(A43,Eingabe!$DQ$17:$EI$85,10,FALSE)</f>
        <v>0</v>
      </c>
      <c r="W43" s="85">
        <f>VLOOKUP(A43,Eingabe!$DQ$17:$EI$85,11,FALSE)</f>
        <v>0</v>
      </c>
    </row>
    <row r="44" spans="1:23" ht="16.5" customHeight="1">
      <c r="A44" s="73">
        <v>19</v>
      </c>
      <c r="B44" s="239">
        <f>VLOOKUP(A44,Eingabe!$DQ$17:$EI$85,4,FALSE)</f>
      </c>
      <c r="C44" s="240"/>
      <c r="D44" s="240"/>
      <c r="E44" s="240"/>
      <c r="F44" s="240"/>
      <c r="G44" s="240"/>
      <c r="H44" s="240"/>
      <c r="I44" s="240"/>
      <c r="J44" s="240"/>
      <c r="K44" s="240"/>
      <c r="L44" s="240"/>
      <c r="M44" s="239">
        <f>VLOOKUP(A44,Eingabe!$DQ$17:$EI$85,5,FALSE)</f>
        <v>0</v>
      </c>
      <c r="N44" s="240"/>
      <c r="O44" s="241">
        <f>VLOOKUP(A44,Eingabe!$DQ$17:$EI$85,6,FALSE)</f>
        <v>0</v>
      </c>
      <c r="P44" s="242"/>
      <c r="Q44" s="242"/>
      <c r="R44" s="86">
        <f>VLOOKUP(A44,Eingabe!$DQ$17:$EI$85,12,FALSE)</f>
        <v>0</v>
      </c>
      <c r="S44" s="88">
        <f>VLOOKUP(A44,Eingabe!$DQ$17:$EI$85,7,FALSE)</f>
        <v>0</v>
      </c>
      <c r="T44" s="84">
        <f>VLOOKUP(A44,Eingabe!$DQ$17:$EI$85,8,FALSE)</f>
        <v>0</v>
      </c>
      <c r="U44" s="84">
        <f>VLOOKUP(A44,Eingabe!$DQ$17:$EI$85,9,FALSE)</f>
        <v>0</v>
      </c>
      <c r="V44" s="84">
        <f>VLOOKUP(A44,Eingabe!$DQ$17:$EI$85,10,FALSE)</f>
        <v>0</v>
      </c>
      <c r="W44" s="84">
        <f>VLOOKUP(A44,Eingabe!$DQ$17:$EI$85,11,FALSE)</f>
        <v>0</v>
      </c>
    </row>
    <row r="45" spans="1:23" ht="16.5" customHeight="1">
      <c r="A45" s="74">
        <v>20</v>
      </c>
      <c r="B45" s="264">
        <f>VLOOKUP(A45,Eingabe!$DQ$17:$EI$85,4,FALSE)</f>
      </c>
      <c r="C45" s="265"/>
      <c r="D45" s="265"/>
      <c r="E45" s="265"/>
      <c r="F45" s="265"/>
      <c r="G45" s="265"/>
      <c r="H45" s="265"/>
      <c r="I45" s="265"/>
      <c r="J45" s="265"/>
      <c r="K45" s="265"/>
      <c r="L45" s="265"/>
      <c r="M45" s="264">
        <f>VLOOKUP(A45,Eingabe!$DQ$17:$EI$85,5,FALSE)</f>
        <v>0</v>
      </c>
      <c r="N45" s="265"/>
      <c r="O45" s="266">
        <f>VLOOKUP(A45,Eingabe!$DQ$17:$EI$85,6,FALSE)</f>
        <v>0</v>
      </c>
      <c r="P45" s="267"/>
      <c r="Q45" s="267"/>
      <c r="R45" s="87">
        <f>VLOOKUP(A45,Eingabe!$DQ$17:$EI$85,12,FALSE)</f>
        <v>0</v>
      </c>
      <c r="S45" s="89">
        <f>VLOOKUP(A45,Eingabe!$DQ$17:$EI$85,7,FALSE)</f>
        <v>0</v>
      </c>
      <c r="T45" s="85">
        <f>VLOOKUP(A45,Eingabe!$DQ$17:$EI$85,8,FALSE)</f>
        <v>0</v>
      </c>
      <c r="U45" s="85">
        <f>VLOOKUP(A45,Eingabe!$DQ$17:$EI$85,9,FALSE)</f>
        <v>0</v>
      </c>
      <c r="V45" s="85">
        <f>VLOOKUP(A45,Eingabe!$DQ$17:$EI$85,10,FALSE)</f>
        <v>0</v>
      </c>
      <c r="W45" s="85">
        <f>VLOOKUP(A45,Eingabe!$DQ$17:$EI$85,11,FALSE)</f>
        <v>0</v>
      </c>
    </row>
    <row r="46" spans="1:23" ht="16.5" customHeight="1">
      <c r="A46" s="73">
        <v>21</v>
      </c>
      <c r="B46" s="239">
        <f>VLOOKUP(A46,Eingabe!$DQ$17:$EI$85,4,FALSE)</f>
      </c>
      <c r="C46" s="240"/>
      <c r="D46" s="240"/>
      <c r="E46" s="240"/>
      <c r="F46" s="240"/>
      <c r="G46" s="240"/>
      <c r="H46" s="240"/>
      <c r="I46" s="240"/>
      <c r="J46" s="240"/>
      <c r="K46" s="240"/>
      <c r="L46" s="240"/>
      <c r="M46" s="239">
        <f>VLOOKUP(A46,Eingabe!$DQ$17:$EI$85,5,FALSE)</f>
        <v>0</v>
      </c>
      <c r="N46" s="240"/>
      <c r="O46" s="241">
        <f>VLOOKUP(A46,Eingabe!$DQ$17:$EI$85,6,FALSE)</f>
        <v>0</v>
      </c>
      <c r="P46" s="242"/>
      <c r="Q46" s="242"/>
      <c r="R46" s="86">
        <f>VLOOKUP(A46,Eingabe!$DQ$17:$EI$85,12,FALSE)</f>
        <v>0</v>
      </c>
      <c r="S46" s="88">
        <f>VLOOKUP(A46,Eingabe!$DQ$17:$EI$85,7,FALSE)</f>
        <v>0</v>
      </c>
      <c r="T46" s="84">
        <f>VLOOKUP(A46,Eingabe!$DQ$17:$EI$85,8,FALSE)</f>
        <v>0</v>
      </c>
      <c r="U46" s="84">
        <f>VLOOKUP(A46,Eingabe!$DQ$17:$EI$85,9,FALSE)</f>
        <v>0</v>
      </c>
      <c r="V46" s="84">
        <f>VLOOKUP(A46,Eingabe!$DQ$17:$EI$85,10,FALSE)</f>
        <v>0</v>
      </c>
      <c r="W46" s="84">
        <f>VLOOKUP(A46,Eingabe!$DQ$17:$EI$85,11,FALSE)</f>
        <v>0</v>
      </c>
    </row>
    <row r="47" spans="1:23" ht="16.5" customHeight="1">
      <c r="A47" s="74">
        <v>22</v>
      </c>
      <c r="B47" s="264">
        <f>VLOOKUP(A47,Eingabe!$DQ$17:$EI$85,4,FALSE)</f>
      </c>
      <c r="C47" s="265"/>
      <c r="D47" s="265"/>
      <c r="E47" s="265"/>
      <c r="F47" s="265"/>
      <c r="G47" s="265"/>
      <c r="H47" s="265"/>
      <c r="I47" s="265"/>
      <c r="J47" s="265"/>
      <c r="K47" s="265"/>
      <c r="L47" s="265"/>
      <c r="M47" s="264">
        <f>VLOOKUP(A47,Eingabe!$DQ$17:$EI$85,5,FALSE)</f>
        <v>0</v>
      </c>
      <c r="N47" s="265"/>
      <c r="O47" s="266">
        <f>VLOOKUP(A47,Eingabe!$DQ$17:$EI$85,6,FALSE)</f>
        <v>0</v>
      </c>
      <c r="P47" s="267"/>
      <c r="Q47" s="267"/>
      <c r="R47" s="87">
        <f>VLOOKUP(A47,Eingabe!$DQ$17:$EI$85,12,FALSE)</f>
        <v>0</v>
      </c>
      <c r="S47" s="89">
        <f>VLOOKUP(A47,Eingabe!$DQ$17:$EI$85,7,FALSE)</f>
        <v>0</v>
      </c>
      <c r="T47" s="85">
        <f>VLOOKUP(A47,Eingabe!$DQ$17:$EI$85,8,FALSE)</f>
        <v>0</v>
      </c>
      <c r="U47" s="85">
        <f>VLOOKUP(A47,Eingabe!$DQ$17:$EI$85,9,FALSE)</f>
        <v>0</v>
      </c>
      <c r="V47" s="85">
        <f>VLOOKUP(A47,Eingabe!$DQ$17:$EI$85,10,FALSE)</f>
        <v>0</v>
      </c>
      <c r="W47" s="85">
        <f>VLOOKUP(A47,Eingabe!$DQ$17:$EI$85,11,FALSE)</f>
        <v>0</v>
      </c>
    </row>
    <row r="48" spans="1:23" ht="16.5" customHeight="1">
      <c r="A48" s="73">
        <v>23</v>
      </c>
      <c r="B48" s="239">
        <f>VLOOKUP(A48,Eingabe!$DQ$17:$EI$85,4,FALSE)</f>
      </c>
      <c r="C48" s="240"/>
      <c r="D48" s="240"/>
      <c r="E48" s="240"/>
      <c r="F48" s="240"/>
      <c r="G48" s="240"/>
      <c r="H48" s="240"/>
      <c r="I48" s="240"/>
      <c r="J48" s="240"/>
      <c r="K48" s="240"/>
      <c r="L48" s="240"/>
      <c r="M48" s="239">
        <f>VLOOKUP(A48,Eingabe!$DQ$17:$EI$85,5,FALSE)</f>
        <v>0</v>
      </c>
      <c r="N48" s="240"/>
      <c r="O48" s="241">
        <f>VLOOKUP(A48,Eingabe!$DQ$17:$EI$85,6,FALSE)</f>
        <v>0</v>
      </c>
      <c r="P48" s="242"/>
      <c r="Q48" s="242"/>
      <c r="R48" s="86">
        <f>VLOOKUP(A48,Eingabe!$DQ$17:$EI$85,12,FALSE)</f>
        <v>0</v>
      </c>
      <c r="S48" s="88">
        <f>VLOOKUP(A48,Eingabe!$DQ$17:$EI$85,7,FALSE)</f>
        <v>0</v>
      </c>
      <c r="T48" s="84">
        <f>VLOOKUP(A48,Eingabe!$DQ$17:$EI$85,8,FALSE)</f>
        <v>0</v>
      </c>
      <c r="U48" s="84">
        <f>VLOOKUP(A48,Eingabe!$DQ$17:$EI$85,9,FALSE)</f>
        <v>0</v>
      </c>
      <c r="V48" s="84">
        <f>VLOOKUP(A48,Eingabe!$DQ$17:$EI$85,10,FALSE)</f>
        <v>0</v>
      </c>
      <c r="W48" s="84">
        <f>VLOOKUP(A48,Eingabe!$DQ$17:$EI$85,11,FALSE)</f>
        <v>0</v>
      </c>
    </row>
    <row r="49" spans="1:23" ht="16.5" customHeight="1">
      <c r="A49" s="74">
        <v>24</v>
      </c>
      <c r="B49" s="264">
        <f>VLOOKUP(A49,Eingabe!$DQ$17:$EI$85,4,FALSE)</f>
      </c>
      <c r="C49" s="265"/>
      <c r="D49" s="265"/>
      <c r="E49" s="265"/>
      <c r="F49" s="265"/>
      <c r="G49" s="265"/>
      <c r="H49" s="265"/>
      <c r="I49" s="265"/>
      <c r="J49" s="265"/>
      <c r="K49" s="265"/>
      <c r="L49" s="265"/>
      <c r="M49" s="264">
        <f>VLOOKUP(A49,Eingabe!$DQ$17:$EI$85,5,FALSE)</f>
        <v>0</v>
      </c>
      <c r="N49" s="265"/>
      <c r="O49" s="266">
        <f>VLOOKUP(A49,Eingabe!$DQ$17:$EI$85,6,FALSE)</f>
        <v>0</v>
      </c>
      <c r="P49" s="267"/>
      <c r="Q49" s="267"/>
      <c r="R49" s="87">
        <f>VLOOKUP(A49,Eingabe!$DQ$17:$EI$85,12,FALSE)</f>
        <v>0</v>
      </c>
      <c r="S49" s="89">
        <f>VLOOKUP(A49,Eingabe!$DQ$17:$EI$85,7,FALSE)</f>
        <v>0</v>
      </c>
      <c r="T49" s="85">
        <f>VLOOKUP(A49,Eingabe!$DQ$17:$EI$85,8,FALSE)</f>
        <v>0</v>
      </c>
      <c r="U49" s="85">
        <f>VLOOKUP(A49,Eingabe!$DQ$17:$EI$85,9,FALSE)</f>
        <v>0</v>
      </c>
      <c r="V49" s="85">
        <f>VLOOKUP(A49,Eingabe!$DQ$17:$EI$85,10,FALSE)</f>
        <v>0</v>
      </c>
      <c r="W49" s="85">
        <f>VLOOKUP(A49,Eingabe!$DQ$17:$EI$85,11,FALSE)</f>
        <v>0</v>
      </c>
    </row>
    <row r="50" spans="1:23" ht="16.5" customHeight="1">
      <c r="A50" s="73">
        <v>25</v>
      </c>
      <c r="B50" s="239">
        <f>VLOOKUP(A50,Eingabe!$DQ$17:$EI$85,4,FALSE)</f>
      </c>
      <c r="C50" s="240"/>
      <c r="D50" s="240"/>
      <c r="E50" s="240"/>
      <c r="F50" s="240"/>
      <c r="G50" s="240"/>
      <c r="H50" s="240"/>
      <c r="I50" s="240"/>
      <c r="J50" s="240"/>
      <c r="K50" s="240"/>
      <c r="L50" s="240"/>
      <c r="M50" s="239">
        <f>VLOOKUP(A50,Eingabe!$DQ$17:$EI$85,5,FALSE)</f>
        <v>0</v>
      </c>
      <c r="N50" s="240"/>
      <c r="O50" s="241">
        <f>VLOOKUP(A50,Eingabe!$DQ$17:$EI$85,6,FALSE)</f>
        <v>0</v>
      </c>
      <c r="P50" s="242"/>
      <c r="Q50" s="242"/>
      <c r="R50" s="86">
        <f>VLOOKUP(A50,Eingabe!$DQ$17:$EI$85,12,FALSE)</f>
        <v>0</v>
      </c>
      <c r="S50" s="88">
        <f>VLOOKUP(A50,Eingabe!$DQ$17:$EI$85,7,FALSE)</f>
        <v>0</v>
      </c>
      <c r="T50" s="84">
        <f>VLOOKUP(A50,Eingabe!$DQ$17:$EI$85,8,FALSE)</f>
        <v>0</v>
      </c>
      <c r="U50" s="84">
        <f>VLOOKUP(A50,Eingabe!$DQ$17:$EI$85,9,FALSE)</f>
        <v>0</v>
      </c>
      <c r="V50" s="84">
        <f>VLOOKUP(A50,Eingabe!$DQ$17:$EI$85,10,FALSE)</f>
        <v>0</v>
      </c>
      <c r="W50" s="84">
        <f>VLOOKUP(A50,Eingabe!$DQ$17:$EI$85,11,FALSE)</f>
        <v>0</v>
      </c>
    </row>
    <row r="51" spans="1:23" ht="14.25" customHeight="1">
      <c r="A51" s="268" t="s">
        <v>88</v>
      </c>
      <c r="B51" s="268"/>
      <c r="C51" s="268"/>
      <c r="D51" s="268"/>
      <c r="E51" s="268"/>
      <c r="F51" s="268"/>
      <c r="G51" s="268"/>
      <c r="H51" s="268"/>
      <c r="I51" s="268"/>
      <c r="J51" s="268"/>
      <c r="K51" s="268"/>
      <c r="L51" s="268"/>
      <c r="M51" s="268"/>
      <c r="N51" s="268"/>
      <c r="O51" s="268"/>
      <c r="P51" s="268"/>
      <c r="Q51" s="268"/>
      <c r="R51" s="268"/>
      <c r="S51" s="268"/>
      <c r="T51" s="268"/>
      <c r="U51" s="268"/>
      <c r="V51" s="268"/>
      <c r="W51" s="268"/>
    </row>
  </sheetData>
  <sheetProtection password="9F37" sheet="1" objects="1" scenarios="1" selectLockedCells="1"/>
  <mergeCells count="105">
    <mergeCell ref="Q15:U15"/>
    <mergeCell ref="Q17:U17"/>
    <mergeCell ref="Q19:U19"/>
    <mergeCell ref="Q21:U21"/>
    <mergeCell ref="I15:O15"/>
    <mergeCell ref="I17:O17"/>
    <mergeCell ref="I19:O19"/>
    <mergeCell ref="I21:O21"/>
    <mergeCell ref="E15:G15"/>
    <mergeCell ref="E17:G17"/>
    <mergeCell ref="E19:G19"/>
    <mergeCell ref="E21:G21"/>
    <mergeCell ref="A1:W3"/>
    <mergeCell ref="A4:W6"/>
    <mergeCell ref="A7:W8"/>
    <mergeCell ref="I13:O13"/>
    <mergeCell ref="E13:G13"/>
    <mergeCell ref="I11:O11"/>
    <mergeCell ref="E11:G11"/>
    <mergeCell ref="Q11:U11"/>
    <mergeCell ref="Q13:U13"/>
    <mergeCell ref="O25:Q25"/>
    <mergeCell ref="B49:L49"/>
    <mergeCell ref="B29:L29"/>
    <mergeCell ref="B31:L31"/>
    <mergeCell ref="B33:L33"/>
    <mergeCell ref="B35:L35"/>
    <mergeCell ref="B37:L37"/>
    <mergeCell ref="B39:L39"/>
    <mergeCell ref="B34:L34"/>
    <mergeCell ref="M45:N45"/>
    <mergeCell ref="M50:N50"/>
    <mergeCell ref="O50:Q50"/>
    <mergeCell ref="A51:W51"/>
    <mergeCell ref="B50:L50"/>
    <mergeCell ref="O45:Q45"/>
    <mergeCell ref="B41:L41"/>
    <mergeCell ref="B43:L43"/>
    <mergeCell ref="B45:L45"/>
    <mergeCell ref="B42:L42"/>
    <mergeCell ref="M41:N41"/>
    <mergeCell ref="O41:Q41"/>
    <mergeCell ref="M43:N43"/>
    <mergeCell ref="O43:Q43"/>
    <mergeCell ref="B27:L27"/>
    <mergeCell ref="B28:L28"/>
    <mergeCell ref="B30:L30"/>
    <mergeCell ref="B32:L32"/>
    <mergeCell ref="O46:Q46"/>
    <mergeCell ref="O49:Q49"/>
    <mergeCell ref="M49:N49"/>
    <mergeCell ref="M47:N47"/>
    <mergeCell ref="M48:N48"/>
    <mergeCell ref="O48:Q48"/>
    <mergeCell ref="O38:Q38"/>
    <mergeCell ref="M37:N37"/>
    <mergeCell ref="O37:Q37"/>
    <mergeCell ref="M39:N39"/>
    <mergeCell ref="O39:Q39"/>
    <mergeCell ref="M33:N33"/>
    <mergeCell ref="O33:Q33"/>
    <mergeCell ref="M35:N35"/>
    <mergeCell ref="O35:Q35"/>
    <mergeCell ref="M27:N27"/>
    <mergeCell ref="O27:Q27"/>
    <mergeCell ref="M29:N29"/>
    <mergeCell ref="O29:Q29"/>
    <mergeCell ref="M28:N28"/>
    <mergeCell ref="O28:Q28"/>
    <mergeCell ref="B48:L48"/>
    <mergeCell ref="M42:N42"/>
    <mergeCell ref="O42:Q42"/>
    <mergeCell ref="M44:N44"/>
    <mergeCell ref="O44:Q44"/>
    <mergeCell ref="B44:L44"/>
    <mergeCell ref="O47:Q47"/>
    <mergeCell ref="B46:L46"/>
    <mergeCell ref="B47:L47"/>
    <mergeCell ref="M46:N46"/>
    <mergeCell ref="M40:N40"/>
    <mergeCell ref="O40:Q40"/>
    <mergeCell ref="B40:L40"/>
    <mergeCell ref="M34:N34"/>
    <mergeCell ref="O34:Q34"/>
    <mergeCell ref="M36:N36"/>
    <mergeCell ref="O36:Q36"/>
    <mergeCell ref="B36:L36"/>
    <mergeCell ref="B38:L38"/>
    <mergeCell ref="M38:N38"/>
    <mergeCell ref="M30:N30"/>
    <mergeCell ref="O30:Q30"/>
    <mergeCell ref="M32:N32"/>
    <mergeCell ref="O32:Q32"/>
    <mergeCell ref="M31:N31"/>
    <mergeCell ref="O31:Q31"/>
    <mergeCell ref="A23:A24"/>
    <mergeCell ref="M26:N26"/>
    <mergeCell ref="O26:Q26"/>
    <mergeCell ref="R23:W23"/>
    <mergeCell ref="O23:Q24"/>
    <mergeCell ref="M23:N24"/>
    <mergeCell ref="B23:L24"/>
    <mergeCell ref="B26:L26"/>
    <mergeCell ref="B25:L25"/>
    <mergeCell ref="M25:N25"/>
  </mergeCells>
  <conditionalFormatting sqref="A50:W50">
    <cfRule type="expression" priority="1" dxfId="5" stopIfTrue="1">
      <formula>$B$50=""</formula>
    </cfRule>
  </conditionalFormatting>
  <conditionalFormatting sqref="A48:W48">
    <cfRule type="expression" priority="2" dxfId="5" stopIfTrue="1">
      <formula>$B$48=""</formula>
    </cfRule>
  </conditionalFormatting>
  <conditionalFormatting sqref="A46:W46">
    <cfRule type="expression" priority="3" dxfId="5" stopIfTrue="1">
      <formula>$B$46=""</formula>
    </cfRule>
  </conditionalFormatting>
  <conditionalFormatting sqref="A44:W44">
    <cfRule type="expression" priority="4" dxfId="5" stopIfTrue="1">
      <formula>$B$44=""</formula>
    </cfRule>
  </conditionalFormatting>
  <conditionalFormatting sqref="A42:W42">
    <cfRule type="expression" priority="5" dxfId="5" stopIfTrue="1">
      <formula>$B$42=""</formula>
    </cfRule>
  </conditionalFormatting>
  <conditionalFormatting sqref="A40:W40">
    <cfRule type="expression" priority="6" dxfId="5" stopIfTrue="1">
      <formula>$B$40=""</formula>
    </cfRule>
  </conditionalFormatting>
  <conditionalFormatting sqref="A38:W38">
    <cfRule type="expression" priority="7" dxfId="5" stopIfTrue="1">
      <formula>$B$38=""</formula>
    </cfRule>
  </conditionalFormatting>
  <conditionalFormatting sqref="A36:W36">
    <cfRule type="expression" priority="8" dxfId="5" stopIfTrue="1">
      <formula>$B$36=""</formula>
    </cfRule>
  </conditionalFormatting>
  <conditionalFormatting sqref="A34:W34">
    <cfRule type="expression" priority="9" dxfId="5" stopIfTrue="1">
      <formula>$B$34=""</formula>
    </cfRule>
  </conditionalFormatting>
  <conditionalFormatting sqref="A32:W32">
    <cfRule type="expression" priority="10" dxfId="5" stopIfTrue="1">
      <formula>$B$32=""</formula>
    </cfRule>
  </conditionalFormatting>
  <conditionalFormatting sqref="A30:W30">
    <cfRule type="expression" priority="11" dxfId="5" stopIfTrue="1">
      <formula>$B$30=""</formula>
    </cfRule>
  </conditionalFormatting>
  <conditionalFormatting sqref="A28:W28">
    <cfRule type="expression" priority="12" dxfId="5" stopIfTrue="1">
      <formula>$B$28=""</formula>
    </cfRule>
  </conditionalFormatting>
  <conditionalFormatting sqref="A26:W26">
    <cfRule type="expression" priority="13" dxfId="5" stopIfTrue="1">
      <formula>$B$26=""</formula>
    </cfRule>
  </conditionalFormatting>
  <conditionalFormatting sqref="A27:W27">
    <cfRule type="expression" priority="14" dxfId="5" stopIfTrue="1">
      <formula>$B$27=""</formula>
    </cfRule>
  </conditionalFormatting>
  <conditionalFormatting sqref="A29:W29">
    <cfRule type="expression" priority="15" dxfId="5" stopIfTrue="1">
      <formula>$B$29=""</formula>
    </cfRule>
  </conditionalFormatting>
  <conditionalFormatting sqref="A31:W31">
    <cfRule type="expression" priority="16" dxfId="5" stopIfTrue="1">
      <formula>$B$31=""</formula>
    </cfRule>
  </conditionalFormatting>
  <conditionalFormatting sqref="A33:W33">
    <cfRule type="expression" priority="17" dxfId="5" stopIfTrue="1">
      <formula>$B$33=""</formula>
    </cfRule>
  </conditionalFormatting>
  <conditionalFormatting sqref="A35:W35">
    <cfRule type="expression" priority="18" dxfId="5" stopIfTrue="1">
      <formula>$B$35=""</formula>
    </cfRule>
  </conditionalFormatting>
  <conditionalFormatting sqref="A37:W37">
    <cfRule type="expression" priority="19" dxfId="5" stopIfTrue="1">
      <formula>$B$37=""</formula>
    </cfRule>
  </conditionalFormatting>
  <conditionalFormatting sqref="A39:W39">
    <cfRule type="expression" priority="20" dxfId="5" stopIfTrue="1">
      <formula>$B$39=""</formula>
    </cfRule>
  </conditionalFormatting>
  <conditionalFormatting sqref="A41:W41">
    <cfRule type="expression" priority="21" dxfId="5" stopIfTrue="1">
      <formula>$B$41=""</formula>
    </cfRule>
  </conditionalFormatting>
  <conditionalFormatting sqref="A43:W43">
    <cfRule type="expression" priority="22" dxfId="5" stopIfTrue="1">
      <formula>$B$43=""</formula>
    </cfRule>
  </conditionalFormatting>
  <conditionalFormatting sqref="A45:W45">
    <cfRule type="expression" priority="23" dxfId="5" stopIfTrue="1">
      <formula>$B$45=""</formula>
    </cfRule>
  </conditionalFormatting>
  <conditionalFormatting sqref="A47:W47">
    <cfRule type="expression" priority="24" dxfId="5" stopIfTrue="1">
      <formula>$B$47=""</formula>
    </cfRule>
  </conditionalFormatting>
  <conditionalFormatting sqref="A49:W49">
    <cfRule type="expression" priority="25" dxfId="5" stopIfTrue="1">
      <formula>$B$49=""</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Kasi</dc:creator>
  <cp:keywords/>
  <dc:description/>
  <cp:lastModifiedBy>Kasi</cp:lastModifiedBy>
  <cp:lastPrinted>2013-06-04T23:35:59Z</cp:lastPrinted>
  <dcterms:created xsi:type="dcterms:W3CDTF">2013-05-29T16:32:07Z</dcterms:created>
  <dcterms:modified xsi:type="dcterms:W3CDTF">2014-09-01T22:57:56Z</dcterms:modified>
  <cp:category/>
  <cp:version/>
  <cp:contentType/>
  <cp:contentStatus/>
</cp:coreProperties>
</file>